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69.xml" ContentType="application/vnd.openxmlformats-officedocument.drawingml.chart+xml"/>
  <Override PartName="/xl/drawings/drawing111.xml" ContentType="application/vnd.openxmlformats-officedocument.drawingml.chartshapes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theme/themeOverride68.xml" ContentType="application/vnd.openxmlformats-officedocument.themeOverrid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79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8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2.xml" ContentType="application/vnd.openxmlformats-officedocument.drawingml.chartshapes+xml"/>
  <Override PartName="/xl/charts/chart85.xml" ContentType="application/vnd.openxmlformats-officedocument.drawingml.chart+xml"/>
  <Override PartName="/xl/theme/themeOverride71.xml" ContentType="application/vnd.openxmlformats-officedocument.themeOverride+xml"/>
  <Override PartName="/xl/drawings/drawing133.xml" ContentType="application/vnd.openxmlformats-officedocument.drawingml.chartshapes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2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3.xml" ContentType="application/vnd.openxmlformats-officedocument.themeOverrid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8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4.xml" ContentType="application/vnd.openxmlformats-officedocument.themeOverride+xml"/>
  <Override PartName="/xl/drawings/drawing14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9" documentId="8_{6A965DAE-9748-402C-864B-F8EF676626FA}" xr6:coauthVersionLast="47" xr6:coauthVersionMax="47" xr10:uidLastSave="{5732CECE-FB2D-43C9-A901-0EC86093AA5C}"/>
  <bookViews>
    <workbookView xWindow="28680" yWindow="-210" windowWidth="19440" windowHeight="14880" xr2:uid="{986655F7-9B46-4767-9D5C-E1CA30525D8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externalReferences>
    <externalReference r:id="rId52"/>
  </externalReference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M46" i="48"/>
  <c r="N46" i="48" s="1"/>
  <c r="L46" i="48"/>
  <c r="K46" i="48"/>
  <c r="G46" i="48"/>
  <c r="H46" i="48" s="1"/>
  <c r="E46" i="48"/>
  <c r="F46" i="48" s="1"/>
  <c r="C46" i="48"/>
  <c r="J46" i="48" s="1"/>
  <c r="M45" i="48"/>
  <c r="N45" i="48" s="1"/>
  <c r="K45" i="48"/>
  <c r="L45" i="48" s="1"/>
  <c r="J45" i="48"/>
  <c r="G45" i="48"/>
  <c r="H45" i="48" s="1"/>
  <c r="F45" i="48"/>
  <c r="E45" i="48"/>
  <c r="D45" i="48"/>
  <c r="C45" i="48"/>
  <c r="M44" i="48"/>
  <c r="N44" i="48" s="1"/>
  <c r="K44" i="48"/>
  <c r="L44" i="48" s="1"/>
  <c r="J44" i="48"/>
  <c r="G44" i="48"/>
  <c r="H44" i="48" s="1"/>
  <c r="E44" i="48"/>
  <c r="F44" i="48" s="1"/>
  <c r="C44" i="48"/>
  <c r="D44" i="48" s="1"/>
  <c r="M43" i="48"/>
  <c r="N43" i="48" s="1"/>
  <c r="K43" i="48"/>
  <c r="L43" i="48" s="1"/>
  <c r="G43" i="48"/>
  <c r="H43" i="48" s="1"/>
  <c r="E43" i="48"/>
  <c r="F43" i="48" s="1"/>
  <c r="D43" i="48"/>
  <c r="C43" i="48"/>
  <c r="J43" i="48" s="1"/>
  <c r="E6" i="48"/>
  <c r="G6" i="48" s="1"/>
  <c r="K6" i="48" s="1"/>
  <c r="M6" i="48" s="1"/>
  <c r="H1" i="48"/>
  <c r="B46" i="1"/>
  <c r="B45" i="1"/>
  <c r="B44" i="1"/>
  <c r="S10" i="38"/>
  <c r="R10" i="38"/>
  <c r="H21" i="33"/>
  <c r="J21" i="33"/>
  <c r="F43" i="33"/>
  <c r="H43" i="33"/>
  <c r="J43" i="33"/>
  <c r="L43" i="33"/>
  <c r="L65" i="33"/>
  <c r="F21" i="33"/>
  <c r="M135" i="43"/>
  <c r="K135" i="43"/>
  <c r="S5" i="43"/>
  <c r="F5" i="43"/>
  <c r="O135" i="42"/>
  <c r="M135" i="42"/>
  <c r="K135" i="42"/>
  <c r="I135" i="42"/>
  <c r="S5" i="42"/>
  <c r="F5" i="42"/>
  <c r="M135" i="41"/>
  <c r="L135" i="41"/>
  <c r="K135" i="41"/>
  <c r="I135" i="41"/>
  <c r="T5" i="41"/>
  <c r="I5" i="41"/>
  <c r="M133" i="40"/>
  <c r="L133" i="40"/>
  <c r="K133" i="40"/>
  <c r="G133" i="40"/>
  <c r="I133" i="40"/>
  <c r="Q5" i="40"/>
  <c r="T5" i="40"/>
  <c r="N5" i="40"/>
  <c r="M5" i="40"/>
  <c r="L5" i="40"/>
  <c r="F5" i="40"/>
  <c r="O133" i="39"/>
  <c r="L133" i="39"/>
  <c r="K133" i="39"/>
  <c r="H133" i="39"/>
  <c r="G133" i="39"/>
  <c r="M133" i="39"/>
  <c r="F5" i="39"/>
  <c r="O133" i="38"/>
  <c r="N133" i="38"/>
  <c r="M133" i="38"/>
  <c r="H133" i="38"/>
  <c r="G133" i="38"/>
  <c r="R5" i="38"/>
  <c r="Q5" i="38"/>
  <c r="P5" i="38"/>
  <c r="J5" i="38"/>
  <c r="I5" i="38"/>
  <c r="H5" i="38"/>
  <c r="F5" i="38"/>
  <c r="M123" i="37"/>
  <c r="L123" i="37"/>
  <c r="I123" i="37"/>
  <c r="R5" i="37"/>
  <c r="P5" i="37"/>
  <c r="O5" i="37"/>
  <c r="Q5" i="37"/>
  <c r="M5" i="37"/>
  <c r="L5" i="37"/>
  <c r="K5" i="37"/>
  <c r="I5" i="37"/>
  <c r="G5" i="37"/>
  <c r="H5" i="37"/>
  <c r="X29" i="35"/>
  <c r="AY7" i="35"/>
  <c r="AE7" i="35"/>
  <c r="O7" i="35"/>
  <c r="P7" i="35"/>
  <c r="L96" i="33"/>
  <c r="H96" i="33"/>
  <c r="O96" i="33"/>
  <c r="J96" i="33"/>
  <c r="D96" i="33"/>
  <c r="J74" i="33"/>
  <c r="H74" i="33"/>
  <c r="D74" i="33"/>
  <c r="F52" i="33"/>
  <c r="D52" i="33"/>
  <c r="J30" i="33"/>
  <c r="F30" i="33"/>
  <c r="D30" i="33"/>
  <c r="H8" i="33"/>
  <c r="D8" i="33"/>
  <c r="N96" i="31"/>
  <c r="F96" i="31"/>
  <c r="D96" i="31"/>
  <c r="O96" i="31"/>
  <c r="H96" i="31"/>
  <c r="L74" i="31"/>
  <c r="J74" i="31"/>
  <c r="D74" i="31"/>
  <c r="O52" i="31"/>
  <c r="F52" i="31"/>
  <c r="J52" i="31"/>
  <c r="H52" i="31"/>
  <c r="D52" i="31"/>
  <c r="J30" i="31"/>
  <c r="D30" i="31"/>
  <c r="J8" i="31"/>
  <c r="H8" i="31"/>
  <c r="L8" i="31"/>
  <c r="D8" i="31"/>
  <c r="O272" i="30"/>
  <c r="N272" i="30"/>
  <c r="F272" i="30"/>
  <c r="D272" i="30"/>
  <c r="L272" i="30"/>
  <c r="J272" i="30"/>
  <c r="H272" i="30"/>
  <c r="C271" i="30"/>
  <c r="B270" i="30"/>
  <c r="O250" i="30"/>
  <c r="F250" i="30"/>
  <c r="D250" i="30"/>
  <c r="L250" i="30"/>
  <c r="J250" i="30"/>
  <c r="H250" i="30"/>
  <c r="C249" i="30"/>
  <c r="B248" i="30"/>
  <c r="O228" i="30"/>
  <c r="F228" i="30"/>
  <c r="D228" i="30"/>
  <c r="L228" i="30"/>
  <c r="J228" i="30"/>
  <c r="H228" i="30"/>
  <c r="C227" i="30"/>
  <c r="B226" i="30"/>
  <c r="N206" i="30"/>
  <c r="F206" i="30"/>
  <c r="D206" i="30"/>
  <c r="O206" i="30"/>
  <c r="J206" i="30"/>
  <c r="H206" i="30"/>
  <c r="C205" i="30"/>
  <c r="B204" i="30"/>
  <c r="J184" i="30"/>
  <c r="D184" i="30"/>
  <c r="L184" i="30"/>
  <c r="H184" i="30"/>
  <c r="C183" i="30"/>
  <c r="B182" i="30"/>
  <c r="J162" i="30"/>
  <c r="D162" i="30"/>
  <c r="L162" i="30"/>
  <c r="C161" i="30"/>
  <c r="B160" i="30"/>
  <c r="J140" i="30"/>
  <c r="D140" i="30"/>
  <c r="L140" i="30"/>
  <c r="C139" i="30"/>
  <c r="B138" i="30"/>
  <c r="J118" i="30"/>
  <c r="D118" i="30"/>
  <c r="L118" i="30"/>
  <c r="C117" i="30"/>
  <c r="B116" i="30"/>
  <c r="J96" i="30"/>
  <c r="D96" i="30"/>
  <c r="L96" i="30"/>
  <c r="C95" i="30"/>
  <c r="L74" i="30"/>
  <c r="H74" i="30"/>
  <c r="F74" i="30"/>
  <c r="D74" i="30"/>
  <c r="C73" i="30"/>
  <c r="N52" i="30"/>
  <c r="H52" i="30"/>
  <c r="D52" i="30"/>
  <c r="C51" i="30"/>
  <c r="L30" i="30"/>
  <c r="F30" i="30"/>
  <c r="D30" i="30"/>
  <c r="C29" i="30"/>
  <c r="O8" i="30"/>
  <c r="N8" i="30"/>
  <c r="D8" i="30"/>
  <c r="J8" i="30"/>
  <c r="C7" i="30"/>
  <c r="M6" i="28"/>
  <c r="B4" i="28"/>
  <c r="I6" i="27"/>
  <c r="K6" i="27"/>
  <c r="L6" i="27"/>
  <c r="B3" i="27"/>
  <c r="M6" i="26"/>
  <c r="J6" i="26"/>
  <c r="L6" i="26"/>
  <c r="B4" i="26"/>
  <c r="N96" i="25"/>
  <c r="J96" i="25"/>
  <c r="D96" i="25"/>
  <c r="O96" i="25"/>
  <c r="L96" i="25"/>
  <c r="F96" i="25"/>
  <c r="L74" i="25"/>
  <c r="J74" i="25"/>
  <c r="D74" i="25"/>
  <c r="J52" i="25"/>
  <c r="H52" i="25"/>
  <c r="F52" i="25"/>
  <c r="N52" i="25"/>
  <c r="L52" i="25"/>
  <c r="D52" i="25"/>
  <c r="N30" i="25"/>
  <c r="L30" i="25"/>
  <c r="J30" i="25"/>
  <c r="D30" i="25"/>
  <c r="F30" i="25"/>
  <c r="L8" i="25"/>
  <c r="J8" i="25"/>
  <c r="D8" i="25"/>
  <c r="H254" i="24"/>
  <c r="F254" i="24"/>
  <c r="C253" i="24"/>
  <c r="D254" i="24" s="1"/>
  <c r="B252" i="24"/>
  <c r="H228" i="24"/>
  <c r="F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96" i="24" s="1"/>
  <c r="F74" i="24"/>
  <c r="C73" i="24"/>
  <c r="D74" i="24" s="1"/>
  <c r="D52" i="24"/>
  <c r="C51" i="24"/>
  <c r="H30" i="24"/>
  <c r="C29" i="24"/>
  <c r="D30" i="24" s="1"/>
  <c r="O8" i="24"/>
  <c r="J8" i="24"/>
  <c r="H8" i="24"/>
  <c r="F8" i="24"/>
  <c r="D8" i="24"/>
  <c r="N8" i="24"/>
  <c r="L8" i="24"/>
  <c r="Y7" i="22"/>
  <c r="AB7" i="22"/>
  <c r="AA7" i="22"/>
  <c r="N7" i="22"/>
  <c r="J7" i="22"/>
  <c r="L7" i="22"/>
  <c r="M7" i="22"/>
  <c r="B4" i="22"/>
  <c r="S8" i="21"/>
  <c r="R8" i="21"/>
  <c r="T8" i="21"/>
  <c r="I8" i="21"/>
  <c r="H8" i="21"/>
  <c r="J8" i="21"/>
  <c r="B5" i="21"/>
  <c r="X7" i="19"/>
  <c r="V7" i="19"/>
  <c r="R7" i="19"/>
  <c r="N7" i="19"/>
  <c r="J7" i="19"/>
  <c r="H7" i="19"/>
  <c r="F7" i="19"/>
  <c r="B4" i="19"/>
  <c r="B3" i="18"/>
  <c r="AA7" i="17"/>
  <c r="X7" i="17"/>
  <c r="W7" i="17"/>
  <c r="Z7" i="17"/>
  <c r="M7" i="17"/>
  <c r="B4" i="17"/>
  <c r="X7" i="16"/>
  <c r="AA7" i="16"/>
  <c r="M7" i="16"/>
  <c r="J7" i="16"/>
  <c r="I7" i="16"/>
  <c r="L7" i="16"/>
  <c r="B4" i="16"/>
  <c r="AA7" i="15"/>
  <c r="Y7" i="15"/>
  <c r="Z7" i="15"/>
  <c r="B4" i="15"/>
  <c r="V9" i="14"/>
  <c r="U9" i="14"/>
  <c r="K9" i="14"/>
  <c r="J9" i="14"/>
  <c r="B6" i="14"/>
  <c r="K6" i="13"/>
  <c r="I6" i="13"/>
  <c r="B3" i="13"/>
  <c r="X5" i="12"/>
  <c r="O96" i="10"/>
  <c r="J96" i="10"/>
  <c r="D96" i="10"/>
  <c r="L96" i="10"/>
  <c r="C95" i="10"/>
  <c r="H74" i="10"/>
  <c r="D74" i="10"/>
  <c r="L74" i="10"/>
  <c r="C73" i="10"/>
  <c r="O52" i="10"/>
  <c r="F52" i="10"/>
  <c r="D52" i="10"/>
  <c r="L52" i="10"/>
  <c r="C51" i="10"/>
  <c r="O30" i="10"/>
  <c r="N30" i="10"/>
  <c r="D30" i="10"/>
  <c r="C29" i="10"/>
  <c r="L8" i="10"/>
  <c r="D8" i="10"/>
  <c r="C7" i="10"/>
  <c r="S8" i="9"/>
  <c r="P8" i="9"/>
  <c r="O272" i="8"/>
  <c r="J272" i="8"/>
  <c r="F272" i="8"/>
  <c r="D272" i="8"/>
  <c r="N272" i="8"/>
  <c r="L272" i="8"/>
  <c r="H272" i="8"/>
  <c r="C271" i="8"/>
  <c r="B270" i="8"/>
  <c r="O250" i="8"/>
  <c r="J250" i="8"/>
  <c r="F250" i="8"/>
  <c r="D250" i="8"/>
  <c r="N250" i="8"/>
  <c r="L250" i="8"/>
  <c r="H250" i="8"/>
  <c r="C249" i="8"/>
  <c r="B248" i="8"/>
  <c r="O228" i="8"/>
  <c r="J228" i="8"/>
  <c r="F228" i="8"/>
  <c r="D228" i="8"/>
  <c r="N228" i="8"/>
  <c r="L228" i="8"/>
  <c r="H228" i="8"/>
  <c r="C227" i="8"/>
  <c r="B226" i="8"/>
  <c r="O206" i="8"/>
  <c r="J206" i="8"/>
  <c r="F206" i="8"/>
  <c r="D206" i="8"/>
  <c r="N206" i="8"/>
  <c r="L206" i="8"/>
  <c r="H206" i="8"/>
  <c r="C205" i="8"/>
  <c r="B204" i="8"/>
  <c r="O184" i="8"/>
  <c r="J184" i="8"/>
  <c r="F184" i="8"/>
  <c r="D184" i="8"/>
  <c r="N184" i="8"/>
  <c r="L184" i="8"/>
  <c r="H184" i="8"/>
  <c r="C183" i="8"/>
  <c r="B182" i="8"/>
  <c r="O162" i="8"/>
  <c r="J162" i="8"/>
  <c r="F162" i="8"/>
  <c r="D162" i="8"/>
  <c r="N162" i="8"/>
  <c r="L162" i="8"/>
  <c r="H162" i="8"/>
  <c r="C161" i="8"/>
  <c r="B160" i="8"/>
  <c r="O140" i="8"/>
  <c r="J140" i="8"/>
  <c r="F140" i="8"/>
  <c r="D140" i="8"/>
  <c r="N140" i="8"/>
  <c r="L140" i="8"/>
  <c r="H140" i="8"/>
  <c r="C139" i="8"/>
  <c r="B138" i="8"/>
  <c r="O118" i="8"/>
  <c r="J118" i="8"/>
  <c r="F118" i="8"/>
  <c r="D118" i="8"/>
  <c r="N118" i="8"/>
  <c r="L118" i="8"/>
  <c r="H118" i="8"/>
  <c r="C117" i="8"/>
  <c r="B116" i="8"/>
  <c r="L96" i="8"/>
  <c r="F96" i="8"/>
  <c r="D96" i="8"/>
  <c r="N96" i="8"/>
  <c r="J96" i="8"/>
  <c r="H96" i="8"/>
  <c r="C95" i="8"/>
  <c r="J74" i="8"/>
  <c r="D74" i="8"/>
  <c r="C73" i="8"/>
  <c r="O52" i="8"/>
  <c r="N52" i="8"/>
  <c r="H52" i="8"/>
  <c r="D52" i="8"/>
  <c r="C51" i="8"/>
  <c r="O30" i="8"/>
  <c r="N30" i="8"/>
  <c r="F30" i="8"/>
  <c r="D30" i="8"/>
  <c r="L30" i="8"/>
  <c r="J30" i="8"/>
  <c r="H30" i="8"/>
  <c r="C29" i="8"/>
  <c r="N8" i="8"/>
  <c r="H8" i="8"/>
  <c r="D8" i="8"/>
  <c r="O8" i="8"/>
  <c r="L8" i="8"/>
  <c r="J8" i="8"/>
  <c r="C7" i="8"/>
  <c r="B3" i="6"/>
  <c r="S6" i="5"/>
  <c r="K6" i="5"/>
  <c r="J6" i="5"/>
  <c r="B3" i="5"/>
  <c r="K152" i="3"/>
  <c r="K79" i="3"/>
  <c r="K6" i="3"/>
  <c r="N6" i="3"/>
  <c r="N56" i="2"/>
  <c r="L56" i="2"/>
  <c r="N31" i="2"/>
  <c r="L31" i="2"/>
  <c r="M31" i="2"/>
  <c r="N6" i="2"/>
  <c r="L6" i="2"/>
  <c r="J6" i="2"/>
  <c r="M6" i="2"/>
  <c r="M2" i="1"/>
  <c r="K6" i="50" l="1"/>
  <c r="M6" i="50" s="1"/>
  <c r="I6" i="50"/>
  <c r="D46" i="48"/>
  <c r="G186" i="3"/>
  <c r="G68" i="2"/>
  <c r="N142" i="3"/>
  <c r="K142" i="3"/>
  <c r="J142" i="3"/>
  <c r="N74" i="2"/>
  <c r="M74" i="2"/>
  <c r="L74" i="2"/>
  <c r="M9" i="2"/>
  <c r="N9" i="2"/>
  <c r="L9" i="2"/>
  <c r="G17" i="2"/>
  <c r="N24" i="2"/>
  <c r="M24" i="2"/>
  <c r="L24" i="2"/>
  <c r="N33" i="2"/>
  <c r="M33" i="2"/>
  <c r="L33" i="2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G18" i="2"/>
  <c r="N34" i="2"/>
  <c r="M34" i="2"/>
  <c r="L34" i="2"/>
  <c r="G42" i="2"/>
  <c r="N62" i="2"/>
  <c r="E67" i="2"/>
  <c r="N72" i="2"/>
  <c r="N7" i="3"/>
  <c r="M7" i="3"/>
  <c r="L7" i="3"/>
  <c r="K7" i="3"/>
  <c r="J7" i="3"/>
  <c r="N11" i="3"/>
  <c r="M11" i="3"/>
  <c r="L11" i="3"/>
  <c r="K11" i="3"/>
  <c r="J11" i="3"/>
  <c r="N15" i="3"/>
  <c r="M15" i="3"/>
  <c r="L15" i="3"/>
  <c r="K15" i="3"/>
  <c r="J15" i="3"/>
  <c r="N19" i="3"/>
  <c r="M19" i="3"/>
  <c r="L19" i="3"/>
  <c r="K19" i="3"/>
  <c r="J19" i="3"/>
  <c r="N23" i="3"/>
  <c r="M23" i="3"/>
  <c r="L23" i="3"/>
  <c r="K23" i="3"/>
  <c r="J23" i="3"/>
  <c r="N27" i="3"/>
  <c r="M27" i="3"/>
  <c r="L27" i="3"/>
  <c r="K27" i="3"/>
  <c r="J27" i="3"/>
  <c r="N31" i="3"/>
  <c r="M31" i="3"/>
  <c r="L31" i="3"/>
  <c r="K31" i="3"/>
  <c r="J31" i="3"/>
  <c r="N35" i="3"/>
  <c r="M35" i="3"/>
  <c r="L35" i="3"/>
  <c r="K35" i="3"/>
  <c r="J35" i="3"/>
  <c r="N39" i="3"/>
  <c r="M39" i="3"/>
  <c r="L39" i="3"/>
  <c r="K39" i="3"/>
  <c r="J39" i="3"/>
  <c r="M46" i="3"/>
  <c r="L46" i="3"/>
  <c r="K46" i="3"/>
  <c r="J46" i="3"/>
  <c r="M54" i="3"/>
  <c r="L54" i="3"/>
  <c r="K54" i="3"/>
  <c r="J54" i="3"/>
  <c r="N62" i="3"/>
  <c r="M62" i="3"/>
  <c r="L62" i="3"/>
  <c r="K62" i="3"/>
  <c r="J62" i="3"/>
  <c r="N66" i="3"/>
  <c r="M66" i="3"/>
  <c r="L66" i="3"/>
  <c r="K66" i="3"/>
  <c r="J66" i="3"/>
  <c r="N70" i="3"/>
  <c r="M70" i="3"/>
  <c r="L70" i="3"/>
  <c r="K70" i="3"/>
  <c r="J70" i="3"/>
  <c r="N80" i="3"/>
  <c r="M80" i="3"/>
  <c r="L80" i="3"/>
  <c r="K80" i="3"/>
  <c r="J80" i="3"/>
  <c r="N84" i="3"/>
  <c r="M84" i="3"/>
  <c r="L84" i="3"/>
  <c r="K84" i="3"/>
  <c r="J84" i="3"/>
  <c r="N88" i="3"/>
  <c r="M88" i="3"/>
  <c r="L88" i="3"/>
  <c r="K88" i="3"/>
  <c r="J88" i="3"/>
  <c r="N92" i="3"/>
  <c r="M92" i="3"/>
  <c r="L92" i="3"/>
  <c r="K92" i="3"/>
  <c r="J92" i="3"/>
  <c r="N96" i="3"/>
  <c r="M96" i="3"/>
  <c r="L96" i="3"/>
  <c r="K96" i="3"/>
  <c r="J96" i="3"/>
  <c r="N100" i="3"/>
  <c r="M100" i="3"/>
  <c r="L100" i="3"/>
  <c r="K100" i="3"/>
  <c r="J100" i="3"/>
  <c r="E113" i="3"/>
  <c r="N104" i="3"/>
  <c r="I115" i="3"/>
  <c r="M104" i="3"/>
  <c r="L104" i="3"/>
  <c r="K104" i="3"/>
  <c r="J104" i="3"/>
  <c r="G116" i="3"/>
  <c r="E117" i="3"/>
  <c r="N108" i="3"/>
  <c r="M108" i="3"/>
  <c r="L108" i="3"/>
  <c r="K108" i="3"/>
  <c r="J108" i="3"/>
  <c r="I119" i="3"/>
  <c r="G120" i="3"/>
  <c r="E121" i="3"/>
  <c r="N112" i="3"/>
  <c r="I123" i="3"/>
  <c r="M112" i="3"/>
  <c r="L112" i="3"/>
  <c r="K112" i="3"/>
  <c r="J112" i="3"/>
  <c r="N135" i="3"/>
  <c r="K135" i="3"/>
  <c r="J135" i="3"/>
  <c r="N153" i="3"/>
  <c r="N10" i="2"/>
  <c r="M10" i="2"/>
  <c r="L10" i="2"/>
  <c r="I17" i="2"/>
  <c r="N14" i="2"/>
  <c r="M14" i="2"/>
  <c r="L14" i="2"/>
  <c r="M20" i="2"/>
  <c r="L20" i="2"/>
  <c r="N38" i="2"/>
  <c r="M38" i="2"/>
  <c r="L38" i="2"/>
  <c r="E43" i="2"/>
  <c r="N49" i="2"/>
  <c r="M49" i="2"/>
  <c r="L49" i="2"/>
  <c r="N58" i="2"/>
  <c r="M58" i="2"/>
  <c r="L58" i="2"/>
  <c r="M47" i="3"/>
  <c r="L47" i="3"/>
  <c r="K47" i="3"/>
  <c r="J47" i="3"/>
  <c r="M55" i="3"/>
  <c r="L55" i="3"/>
  <c r="K55" i="3"/>
  <c r="J55" i="3"/>
  <c r="F113" i="3"/>
  <c r="H116" i="3"/>
  <c r="F117" i="3"/>
  <c r="H120" i="3"/>
  <c r="F121" i="3"/>
  <c r="L11" i="2"/>
  <c r="N11" i="2"/>
  <c r="M11" i="2"/>
  <c r="M39" i="2"/>
  <c r="L39" i="2"/>
  <c r="I42" i="2"/>
  <c r="N39" i="2"/>
  <c r="M59" i="2"/>
  <c r="L59" i="2"/>
  <c r="N59" i="2"/>
  <c r="M63" i="2"/>
  <c r="L63" i="2"/>
  <c r="N63" i="2"/>
  <c r="G67" i="2"/>
  <c r="E68" i="2"/>
  <c r="M73" i="2"/>
  <c r="L73" i="2"/>
  <c r="N73" i="2"/>
  <c r="M8" i="3"/>
  <c r="L8" i="3"/>
  <c r="K8" i="3"/>
  <c r="J8" i="3"/>
  <c r="N8" i="3"/>
  <c r="M12" i="3"/>
  <c r="L12" i="3"/>
  <c r="K12" i="3"/>
  <c r="J12" i="3"/>
  <c r="N12" i="3"/>
  <c r="M16" i="3"/>
  <c r="L16" i="3"/>
  <c r="K16" i="3"/>
  <c r="J16" i="3"/>
  <c r="N16" i="3"/>
  <c r="M20" i="3"/>
  <c r="L20" i="3"/>
  <c r="K20" i="3"/>
  <c r="J20" i="3"/>
  <c r="N20" i="3"/>
  <c r="M24" i="3"/>
  <c r="L24" i="3"/>
  <c r="K24" i="3"/>
  <c r="J24" i="3"/>
  <c r="N24" i="3"/>
  <c r="M28" i="3"/>
  <c r="L28" i="3"/>
  <c r="K28" i="3"/>
  <c r="J28" i="3"/>
  <c r="N28" i="3"/>
  <c r="M32" i="3"/>
  <c r="L32" i="3"/>
  <c r="K32" i="3"/>
  <c r="J32" i="3"/>
  <c r="N32" i="3"/>
  <c r="M36" i="3"/>
  <c r="L36" i="3"/>
  <c r="K36" i="3"/>
  <c r="J36" i="3"/>
  <c r="N36" i="3"/>
  <c r="M40" i="3"/>
  <c r="L40" i="3"/>
  <c r="K40" i="3"/>
  <c r="J40" i="3"/>
  <c r="M48" i="3"/>
  <c r="L48" i="3"/>
  <c r="K48" i="3"/>
  <c r="J48" i="3"/>
  <c r="M56" i="3"/>
  <c r="L56" i="3"/>
  <c r="K56" i="3"/>
  <c r="J56" i="3"/>
  <c r="M63" i="3"/>
  <c r="L63" i="3"/>
  <c r="K63" i="3"/>
  <c r="J63" i="3"/>
  <c r="N63" i="3"/>
  <c r="M67" i="3"/>
  <c r="L67" i="3"/>
  <c r="K67" i="3"/>
  <c r="J67" i="3"/>
  <c r="N67" i="3"/>
  <c r="M71" i="3"/>
  <c r="L71" i="3"/>
  <c r="K71" i="3"/>
  <c r="J71" i="3"/>
  <c r="N71" i="3"/>
  <c r="M81" i="3"/>
  <c r="L81" i="3"/>
  <c r="K81" i="3"/>
  <c r="J81" i="3"/>
  <c r="N81" i="3"/>
  <c r="M85" i="3"/>
  <c r="L85" i="3"/>
  <c r="K85" i="3"/>
  <c r="J85" i="3"/>
  <c r="N85" i="3"/>
  <c r="M89" i="3"/>
  <c r="L89" i="3"/>
  <c r="K89" i="3"/>
  <c r="J89" i="3"/>
  <c r="N89" i="3"/>
  <c r="M93" i="3"/>
  <c r="L93" i="3"/>
  <c r="K93" i="3"/>
  <c r="J93" i="3"/>
  <c r="N93" i="3"/>
  <c r="M97" i="3"/>
  <c r="L97" i="3"/>
  <c r="K97" i="3"/>
  <c r="J97" i="3"/>
  <c r="N97" i="3"/>
  <c r="M101" i="3"/>
  <c r="L101" i="3"/>
  <c r="K101" i="3"/>
  <c r="J101" i="3"/>
  <c r="N101" i="3"/>
  <c r="G113" i="3"/>
  <c r="E114" i="3"/>
  <c r="M105" i="3"/>
  <c r="I116" i="3"/>
  <c r="L105" i="3"/>
  <c r="K105" i="3"/>
  <c r="J105" i="3"/>
  <c r="N105" i="3"/>
  <c r="G117" i="3"/>
  <c r="E118" i="3"/>
  <c r="M109" i="3"/>
  <c r="L109" i="3"/>
  <c r="K109" i="3"/>
  <c r="J109" i="3"/>
  <c r="I120" i="3"/>
  <c r="N109" i="3"/>
  <c r="G121" i="3"/>
  <c r="E122" i="3"/>
  <c r="N154" i="3"/>
  <c r="M48" i="5"/>
  <c r="I18" i="2"/>
  <c r="M15" i="2"/>
  <c r="L15" i="2"/>
  <c r="N15" i="2"/>
  <c r="M22" i="2"/>
  <c r="L22" i="2"/>
  <c r="N22" i="2"/>
  <c r="L35" i="2"/>
  <c r="N35" i="2"/>
  <c r="M35" i="2"/>
  <c r="G43" i="2"/>
  <c r="L41" i="3"/>
  <c r="K41" i="3"/>
  <c r="J41" i="3"/>
  <c r="M41" i="3"/>
  <c r="L49" i="3"/>
  <c r="K49" i="3"/>
  <c r="J49" i="3"/>
  <c r="M49" i="3"/>
  <c r="L57" i="3"/>
  <c r="K57" i="3"/>
  <c r="J57" i="3"/>
  <c r="M57" i="3"/>
  <c r="H113" i="3"/>
  <c r="F114" i="3"/>
  <c r="H117" i="3"/>
  <c r="F118" i="3"/>
  <c r="H121" i="3"/>
  <c r="F122" i="3"/>
  <c r="F32" i="8"/>
  <c r="M7" i="2"/>
  <c r="L7" i="2"/>
  <c r="N7" i="2"/>
  <c r="M12" i="2"/>
  <c r="N12" i="2"/>
  <c r="L12" i="2"/>
  <c r="M16" i="2"/>
  <c r="L16" i="2"/>
  <c r="N23" i="2"/>
  <c r="M23" i="2"/>
  <c r="L23" i="2"/>
  <c r="N32" i="2"/>
  <c r="M32" i="2"/>
  <c r="L32" i="2"/>
  <c r="N36" i="2"/>
  <c r="M36" i="2"/>
  <c r="L36" i="2"/>
  <c r="N40" i="2"/>
  <c r="I43" i="2"/>
  <c r="M40" i="2"/>
  <c r="L40" i="2"/>
  <c r="N47" i="2"/>
  <c r="M47" i="2"/>
  <c r="L47" i="2"/>
  <c r="N60" i="2"/>
  <c r="M60" i="2"/>
  <c r="L60" i="2"/>
  <c r="I67" i="2"/>
  <c r="N64" i="2"/>
  <c r="M64" i="2"/>
  <c r="L64" i="2"/>
  <c r="K9" i="3"/>
  <c r="J9" i="3"/>
  <c r="N9" i="3"/>
  <c r="M9" i="3"/>
  <c r="L9" i="3"/>
  <c r="K13" i="3"/>
  <c r="J13" i="3"/>
  <c r="N13" i="3"/>
  <c r="M13" i="3"/>
  <c r="L13" i="3"/>
  <c r="K17" i="3"/>
  <c r="J17" i="3"/>
  <c r="N17" i="3"/>
  <c r="M17" i="3"/>
  <c r="L17" i="3"/>
  <c r="K21" i="3"/>
  <c r="J21" i="3"/>
  <c r="N21" i="3"/>
  <c r="M21" i="3"/>
  <c r="L21" i="3"/>
  <c r="K25" i="3"/>
  <c r="J25" i="3"/>
  <c r="N25" i="3"/>
  <c r="M25" i="3"/>
  <c r="L25" i="3"/>
  <c r="K29" i="3"/>
  <c r="J29" i="3"/>
  <c r="N29" i="3"/>
  <c r="M29" i="3"/>
  <c r="L29" i="3"/>
  <c r="K33" i="3"/>
  <c r="J33" i="3"/>
  <c r="N33" i="3"/>
  <c r="M33" i="3"/>
  <c r="L33" i="3"/>
  <c r="K37" i="3"/>
  <c r="J37" i="3"/>
  <c r="N37" i="3"/>
  <c r="M37" i="3"/>
  <c r="L37" i="3"/>
  <c r="K42" i="3"/>
  <c r="J42" i="3"/>
  <c r="M42" i="3"/>
  <c r="L42" i="3"/>
  <c r="K50" i="3"/>
  <c r="J50" i="3"/>
  <c r="M50" i="3"/>
  <c r="L50" i="3"/>
  <c r="K58" i="3"/>
  <c r="J58" i="3"/>
  <c r="M58" i="3"/>
  <c r="L58" i="3"/>
  <c r="K64" i="3"/>
  <c r="J64" i="3"/>
  <c r="N64" i="3"/>
  <c r="M64" i="3"/>
  <c r="L64" i="3"/>
  <c r="K68" i="3"/>
  <c r="J68" i="3"/>
  <c r="N68" i="3"/>
  <c r="M68" i="3"/>
  <c r="L68" i="3"/>
  <c r="K72" i="3"/>
  <c r="J72" i="3"/>
  <c r="N72" i="3"/>
  <c r="M72" i="3"/>
  <c r="L72" i="3"/>
  <c r="K82" i="3"/>
  <c r="J82" i="3"/>
  <c r="N82" i="3"/>
  <c r="M82" i="3"/>
  <c r="L82" i="3"/>
  <c r="K86" i="3"/>
  <c r="J86" i="3"/>
  <c r="N86" i="3"/>
  <c r="M86" i="3"/>
  <c r="L86" i="3"/>
  <c r="K90" i="3"/>
  <c r="J90" i="3"/>
  <c r="N90" i="3"/>
  <c r="M90" i="3"/>
  <c r="L90" i="3"/>
  <c r="K94" i="3"/>
  <c r="J94" i="3"/>
  <c r="N94" i="3"/>
  <c r="M94" i="3"/>
  <c r="L94" i="3"/>
  <c r="K98" i="3"/>
  <c r="J98" i="3"/>
  <c r="N98" i="3"/>
  <c r="M98" i="3"/>
  <c r="L98" i="3"/>
  <c r="K102" i="3"/>
  <c r="J102" i="3"/>
  <c r="I113" i="3"/>
  <c r="N102" i="3"/>
  <c r="M102" i="3"/>
  <c r="L102" i="3"/>
  <c r="G114" i="3"/>
  <c r="E115" i="3"/>
  <c r="I117" i="3"/>
  <c r="K106" i="3"/>
  <c r="J106" i="3"/>
  <c r="N106" i="3"/>
  <c r="M106" i="3"/>
  <c r="L106" i="3"/>
  <c r="G118" i="3"/>
  <c r="E119" i="3"/>
  <c r="K110" i="3"/>
  <c r="J110" i="3"/>
  <c r="I121" i="3"/>
  <c r="N110" i="3"/>
  <c r="M110" i="3"/>
  <c r="L110" i="3"/>
  <c r="G122" i="3"/>
  <c r="E123" i="3"/>
  <c r="M8" i="2"/>
  <c r="N8" i="2"/>
  <c r="L8" i="2"/>
  <c r="E17" i="2"/>
  <c r="J43" i="3"/>
  <c r="M43" i="3"/>
  <c r="L43" i="3"/>
  <c r="K43" i="3"/>
  <c r="J51" i="3"/>
  <c r="M51" i="3"/>
  <c r="L51" i="3"/>
  <c r="K51" i="3"/>
  <c r="J59" i="3"/>
  <c r="M59" i="3"/>
  <c r="L59" i="3"/>
  <c r="K59" i="3"/>
  <c r="H114" i="3"/>
  <c r="F115" i="3"/>
  <c r="H118" i="3"/>
  <c r="F119" i="3"/>
  <c r="H122" i="3"/>
  <c r="F123" i="3"/>
  <c r="N13" i="2"/>
  <c r="M13" i="2"/>
  <c r="L13" i="2"/>
  <c r="E18" i="2"/>
  <c r="N37" i="2"/>
  <c r="M37" i="2"/>
  <c r="L37" i="2"/>
  <c r="E42" i="2"/>
  <c r="M41" i="2"/>
  <c r="L41" i="2"/>
  <c r="N48" i="2"/>
  <c r="M48" i="2"/>
  <c r="L48" i="2"/>
  <c r="K48" i="2"/>
  <c r="J48" i="2"/>
  <c r="N57" i="2"/>
  <c r="M57" i="2"/>
  <c r="L57" i="2"/>
  <c r="N61" i="2"/>
  <c r="M61" i="2"/>
  <c r="L61" i="2"/>
  <c r="N65" i="2"/>
  <c r="I68" i="2"/>
  <c r="M65" i="2"/>
  <c r="L65" i="2"/>
  <c r="K65" i="2"/>
  <c r="J65" i="2"/>
  <c r="N10" i="3"/>
  <c r="M10" i="3"/>
  <c r="L10" i="3"/>
  <c r="K10" i="3"/>
  <c r="J10" i="3"/>
  <c r="N14" i="3"/>
  <c r="M14" i="3"/>
  <c r="L14" i="3"/>
  <c r="K14" i="3"/>
  <c r="J14" i="3"/>
  <c r="N18" i="3"/>
  <c r="M18" i="3"/>
  <c r="L18" i="3"/>
  <c r="K18" i="3"/>
  <c r="J18" i="3"/>
  <c r="N22" i="3"/>
  <c r="M22" i="3"/>
  <c r="L22" i="3"/>
  <c r="K22" i="3"/>
  <c r="J22" i="3"/>
  <c r="N26" i="3"/>
  <c r="M26" i="3"/>
  <c r="L26" i="3"/>
  <c r="K26" i="3"/>
  <c r="J26" i="3"/>
  <c r="N30" i="3"/>
  <c r="M30" i="3"/>
  <c r="L30" i="3"/>
  <c r="K30" i="3"/>
  <c r="J30" i="3"/>
  <c r="N34" i="3"/>
  <c r="M34" i="3"/>
  <c r="L34" i="3"/>
  <c r="K34" i="3"/>
  <c r="J34" i="3"/>
  <c r="N38" i="3"/>
  <c r="M38" i="3"/>
  <c r="L38" i="3"/>
  <c r="K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O9" i="8"/>
  <c r="N9" i="8"/>
  <c r="L11" i="8"/>
  <c r="L15" i="8"/>
  <c r="J34" i="8"/>
  <c r="W12" i="6"/>
  <c r="J10" i="8"/>
  <c r="O13" i="8"/>
  <c r="N13" i="8"/>
  <c r="L14" i="8"/>
  <c r="L32" i="8"/>
  <c r="J39" i="8"/>
  <c r="M115" i="15"/>
  <c r="L115" i="15"/>
  <c r="K115" i="15"/>
  <c r="J115" i="15"/>
  <c r="I115" i="15"/>
  <c r="O11" i="8"/>
  <c r="N11" i="8"/>
  <c r="J42" i="8"/>
  <c r="L10" i="8"/>
  <c r="J12" i="8"/>
  <c r="L18" i="8"/>
  <c r="O32" i="8"/>
  <c r="N32" i="8"/>
  <c r="L37" i="8"/>
  <c r="J9" i="8"/>
  <c r="J17" i="8"/>
  <c r="L21" i="8"/>
  <c r="J31" i="8"/>
  <c r="L40" i="8"/>
  <c r="F35" i="10"/>
  <c r="O10" i="8"/>
  <c r="N10" i="8"/>
  <c r="L12" i="8"/>
  <c r="J16" i="8"/>
  <c r="O35" i="8"/>
  <c r="N35" i="8"/>
  <c r="O100" i="8"/>
  <c r="N100" i="8"/>
  <c r="L90" i="16"/>
  <c r="K90" i="16"/>
  <c r="J90" i="16"/>
  <c r="I90" i="16"/>
  <c r="L9" i="8"/>
  <c r="J11" i="8"/>
  <c r="J15" i="8"/>
  <c r="J31" i="10"/>
  <c r="D76" i="11"/>
  <c r="N12" i="8"/>
  <c r="O12" i="8"/>
  <c r="L13" i="8"/>
  <c r="J20" i="8"/>
  <c r="L16" i="8"/>
  <c r="J18" i="8"/>
  <c r="O33" i="8"/>
  <c r="N33" i="8"/>
  <c r="L35" i="8"/>
  <c r="J37" i="8"/>
  <c r="L43" i="8"/>
  <c r="N98" i="8"/>
  <c r="O98" i="8"/>
  <c r="L100" i="8"/>
  <c r="J104" i="8"/>
  <c r="L107" i="8"/>
  <c r="M16" i="9"/>
  <c r="I20" i="9"/>
  <c r="L56" i="10"/>
  <c r="H79" i="10"/>
  <c r="D104" i="11"/>
  <c r="W6" i="12"/>
  <c r="H63" i="8"/>
  <c r="J80" i="8"/>
  <c r="H82" i="8"/>
  <c r="L97" i="8"/>
  <c r="J99" i="8"/>
  <c r="L102" i="8"/>
  <c r="J39" i="10"/>
  <c r="D108" i="11"/>
  <c r="V12" i="12"/>
  <c r="U12" i="12"/>
  <c r="E135" i="14"/>
  <c r="E65" i="16"/>
  <c r="L34" i="8"/>
  <c r="J36" i="8"/>
  <c r="L42" i="8"/>
  <c r="H57" i="8"/>
  <c r="F59" i="8"/>
  <c r="H65" i="8"/>
  <c r="H76" i="8"/>
  <c r="F78" i="8"/>
  <c r="J82" i="8"/>
  <c r="H84" i="8"/>
  <c r="O97" i="8"/>
  <c r="N97" i="8"/>
  <c r="L99" i="8"/>
  <c r="J101" i="8"/>
  <c r="L108" i="8"/>
  <c r="G14" i="9"/>
  <c r="O35" i="10"/>
  <c r="D80" i="11"/>
  <c r="W57" i="12"/>
  <c r="W10" i="12"/>
  <c r="K81" i="14"/>
  <c r="J81" i="14"/>
  <c r="I81" i="14"/>
  <c r="J14" i="8"/>
  <c r="L20" i="8"/>
  <c r="L31" i="8"/>
  <c r="J33" i="8"/>
  <c r="L39" i="8"/>
  <c r="J41" i="8"/>
  <c r="J98" i="8"/>
  <c r="P14" i="9"/>
  <c r="O14" i="9"/>
  <c r="D84" i="11"/>
  <c r="M32" i="15"/>
  <c r="L32" i="15"/>
  <c r="K32" i="15"/>
  <c r="J32" i="15"/>
  <c r="I32" i="15"/>
  <c r="L17" i="8"/>
  <c r="J19" i="8"/>
  <c r="H32" i="8"/>
  <c r="O34" i="8"/>
  <c r="N34" i="8"/>
  <c r="L36" i="8"/>
  <c r="J38" i="8"/>
  <c r="O99" i="8"/>
  <c r="N99" i="8"/>
  <c r="L101" i="8"/>
  <c r="H14" i="10"/>
  <c r="J77" i="10"/>
  <c r="K114" i="13"/>
  <c r="I114" i="13"/>
  <c r="N31" i="8"/>
  <c r="O31" i="8"/>
  <c r="L33" i="8"/>
  <c r="J35" i="8"/>
  <c r="L41" i="8"/>
  <c r="J43" i="8"/>
  <c r="L98" i="8"/>
  <c r="J100" i="8"/>
  <c r="L105" i="8"/>
  <c r="J109" i="8"/>
  <c r="S11" i="9"/>
  <c r="R11" i="9"/>
  <c r="H60" i="10"/>
  <c r="D96" i="11"/>
  <c r="C51" i="14"/>
  <c r="J13" i="8"/>
  <c r="L19" i="8"/>
  <c r="J21" i="8"/>
  <c r="J32" i="8"/>
  <c r="L38" i="8"/>
  <c r="J40" i="8"/>
  <c r="J97" i="8"/>
  <c r="O101" i="8"/>
  <c r="N101" i="8"/>
  <c r="J102" i="8"/>
  <c r="J107" i="8"/>
  <c r="I12" i="9"/>
  <c r="E16" i="9"/>
  <c r="S19" i="9"/>
  <c r="R19" i="9"/>
  <c r="F43" i="10"/>
  <c r="D100" i="11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L15" i="10"/>
  <c r="F21" i="10"/>
  <c r="H38" i="10"/>
  <c r="D8" i="11"/>
  <c r="D12" i="11"/>
  <c r="D16" i="11"/>
  <c r="D20" i="11"/>
  <c r="D32" i="11"/>
  <c r="D36" i="11"/>
  <c r="D40" i="11"/>
  <c r="D52" i="11"/>
  <c r="D56" i="11"/>
  <c r="D60" i="11"/>
  <c r="D64" i="11"/>
  <c r="K89" i="14"/>
  <c r="J89" i="14"/>
  <c r="I89" i="14"/>
  <c r="K158" i="14"/>
  <c r="J158" i="14"/>
  <c r="I158" i="14"/>
  <c r="G35" i="15"/>
  <c r="D77" i="16"/>
  <c r="G93" i="16"/>
  <c r="E10" i="9"/>
  <c r="M10" i="9"/>
  <c r="S13" i="9"/>
  <c r="R13" i="9"/>
  <c r="I14" i="9"/>
  <c r="G16" i="9"/>
  <c r="P16" i="9"/>
  <c r="O16" i="9"/>
  <c r="E18" i="9"/>
  <c r="M18" i="9"/>
  <c r="F10" i="10"/>
  <c r="D77" i="11"/>
  <c r="D81" i="11"/>
  <c r="D85" i="11"/>
  <c r="D97" i="11"/>
  <c r="D101" i="11"/>
  <c r="D105" i="11"/>
  <c r="E23" i="14"/>
  <c r="K29" i="14"/>
  <c r="J29" i="14"/>
  <c r="I29" i="14"/>
  <c r="H37" i="14"/>
  <c r="K98" i="14"/>
  <c r="J98" i="14"/>
  <c r="I98" i="14"/>
  <c r="C105" i="15"/>
  <c r="E9" i="16"/>
  <c r="F105" i="16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F34" i="10"/>
  <c r="O34" i="10"/>
  <c r="D9" i="11"/>
  <c r="D13" i="11"/>
  <c r="D17" i="11"/>
  <c r="D33" i="11"/>
  <c r="D37" i="11"/>
  <c r="D41" i="11"/>
  <c r="D53" i="11"/>
  <c r="D57" i="11"/>
  <c r="D61" i="11"/>
  <c r="G107" i="14"/>
  <c r="K106" i="14"/>
  <c r="J106" i="14"/>
  <c r="I106" i="14"/>
  <c r="M41" i="15"/>
  <c r="L41" i="15"/>
  <c r="K41" i="15"/>
  <c r="J41" i="15"/>
  <c r="I41" i="15"/>
  <c r="H49" i="15"/>
  <c r="I54" i="15"/>
  <c r="M54" i="15"/>
  <c r="L54" i="15"/>
  <c r="K54" i="15"/>
  <c r="J54" i="15"/>
  <c r="E133" i="15"/>
  <c r="M150" i="15"/>
  <c r="L150" i="15"/>
  <c r="K150" i="15"/>
  <c r="J150" i="15"/>
  <c r="I150" i="15"/>
  <c r="L125" i="16"/>
  <c r="K125" i="16"/>
  <c r="J125" i="16"/>
  <c r="I125" i="16"/>
  <c r="H133" i="16"/>
  <c r="L104" i="8"/>
  <c r="J106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74" i="11"/>
  <c r="D78" i="11"/>
  <c r="D82" i="11"/>
  <c r="D86" i="11"/>
  <c r="D98" i="11"/>
  <c r="D102" i="11"/>
  <c r="D106" i="11"/>
  <c r="K12" i="14"/>
  <c r="J12" i="14"/>
  <c r="I12" i="14"/>
  <c r="K46" i="14"/>
  <c r="J46" i="14"/>
  <c r="I46" i="14"/>
  <c r="D93" i="14"/>
  <c r="K115" i="14"/>
  <c r="J115" i="14"/>
  <c r="I115" i="14"/>
  <c r="Y10" i="15"/>
  <c r="W10" i="15"/>
  <c r="G161" i="15"/>
  <c r="C21" i="16"/>
  <c r="L14" i="17"/>
  <c r="K14" i="17"/>
  <c r="J14" i="17"/>
  <c r="I14" i="17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K20" i="14"/>
  <c r="J20" i="14"/>
  <c r="I20" i="14"/>
  <c r="K55" i="14"/>
  <c r="J55" i="14"/>
  <c r="I55" i="14"/>
  <c r="K124" i="14"/>
  <c r="J124" i="14"/>
  <c r="I124" i="14"/>
  <c r="C163" i="14"/>
  <c r="M24" i="15"/>
  <c r="L24" i="15"/>
  <c r="K24" i="15"/>
  <c r="J24" i="15"/>
  <c r="I24" i="15"/>
  <c r="M81" i="15"/>
  <c r="L81" i="15"/>
  <c r="K81" i="15"/>
  <c r="J81" i="15"/>
  <c r="I81" i="15"/>
  <c r="L56" i="16"/>
  <c r="K56" i="16"/>
  <c r="J56" i="16"/>
  <c r="I56" i="16"/>
  <c r="L106" i="8"/>
  <c r="J108" i="8"/>
  <c r="R9" i="9"/>
  <c r="S9" i="9"/>
  <c r="I10" i="9"/>
  <c r="G12" i="9"/>
  <c r="O12" i="9"/>
  <c r="P12" i="9"/>
  <c r="E14" i="9"/>
  <c r="M14" i="9"/>
  <c r="R17" i="9"/>
  <c r="S17" i="9"/>
  <c r="I18" i="9"/>
  <c r="G20" i="9"/>
  <c r="O20" i="9"/>
  <c r="P20" i="9"/>
  <c r="D75" i="11"/>
  <c r="D79" i="11"/>
  <c r="D83" i="11"/>
  <c r="D99" i="11"/>
  <c r="D103" i="11"/>
  <c r="D107" i="11"/>
  <c r="K63" i="14"/>
  <c r="J63" i="14"/>
  <c r="I63" i="14"/>
  <c r="K132" i="14"/>
  <c r="J132" i="14"/>
  <c r="I132" i="14"/>
  <c r="L159" i="16"/>
  <c r="K159" i="16"/>
  <c r="J159" i="16"/>
  <c r="I159" i="16"/>
  <c r="L18" i="17"/>
  <c r="K18" i="17"/>
  <c r="J18" i="17"/>
  <c r="I18" i="17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F65" i="14"/>
  <c r="K72" i="14"/>
  <c r="J72" i="14"/>
  <c r="I72" i="14"/>
  <c r="K141" i="14"/>
  <c r="J141" i="14"/>
  <c r="I141" i="14"/>
  <c r="H149" i="14"/>
  <c r="C37" i="16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69" i="15"/>
  <c r="L69" i="15"/>
  <c r="K69" i="15"/>
  <c r="J69" i="15"/>
  <c r="H77" i="15"/>
  <c r="I69" i="15"/>
  <c r="M103" i="15"/>
  <c r="L103" i="15"/>
  <c r="K103" i="15"/>
  <c r="J103" i="15"/>
  <c r="I103" i="15"/>
  <c r="M138" i="15"/>
  <c r="L138" i="15"/>
  <c r="K138" i="15"/>
  <c r="J138" i="15"/>
  <c r="I138" i="15"/>
  <c r="L16" i="16"/>
  <c r="K16" i="16"/>
  <c r="J16" i="16"/>
  <c r="I16" i="16"/>
  <c r="L44" i="16"/>
  <c r="K44" i="16"/>
  <c r="J44" i="16"/>
  <c r="I44" i="16"/>
  <c r="L113" i="16"/>
  <c r="K113" i="16"/>
  <c r="J113" i="16"/>
  <c r="I113" i="16"/>
  <c r="K14" i="14"/>
  <c r="J14" i="14"/>
  <c r="I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72" i="15"/>
  <c r="L72" i="15"/>
  <c r="K72" i="15"/>
  <c r="J72" i="15"/>
  <c r="I72" i="15"/>
  <c r="M107" i="15"/>
  <c r="L107" i="15"/>
  <c r="K107" i="15"/>
  <c r="J107" i="15"/>
  <c r="I107" i="15"/>
  <c r="M141" i="15"/>
  <c r="L141" i="15"/>
  <c r="K141" i="15"/>
  <c r="J141" i="15"/>
  <c r="I141" i="15"/>
  <c r="M47" i="16"/>
  <c r="L47" i="16"/>
  <c r="K47" i="16"/>
  <c r="J47" i="16"/>
  <c r="I47" i="16"/>
  <c r="L82" i="16"/>
  <c r="K82" i="16"/>
  <c r="J82" i="16"/>
  <c r="I82" i="16"/>
  <c r="L116" i="16"/>
  <c r="K116" i="16"/>
  <c r="J116" i="16"/>
  <c r="I116" i="16"/>
  <c r="L151" i="16"/>
  <c r="K151" i="16"/>
  <c r="J151" i="16"/>
  <c r="I151" i="16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L11" i="15"/>
  <c r="K11" i="15"/>
  <c r="J11" i="15"/>
  <c r="I11" i="15"/>
  <c r="M11" i="15"/>
  <c r="D21" i="15"/>
  <c r="L15" i="15"/>
  <c r="K15" i="15"/>
  <c r="J15" i="15"/>
  <c r="I15" i="15"/>
  <c r="M15" i="15"/>
  <c r="L19" i="15"/>
  <c r="K19" i="15"/>
  <c r="J19" i="15"/>
  <c r="I19" i="15"/>
  <c r="M19" i="15"/>
  <c r="L25" i="15"/>
  <c r="K25" i="15"/>
  <c r="J25" i="15"/>
  <c r="I25" i="15"/>
  <c r="M25" i="15"/>
  <c r="L33" i="15"/>
  <c r="K33" i="15"/>
  <c r="J33" i="15"/>
  <c r="I33" i="15"/>
  <c r="M33" i="15"/>
  <c r="C49" i="15"/>
  <c r="L42" i="15"/>
  <c r="K42" i="15"/>
  <c r="J42" i="15"/>
  <c r="I42" i="15"/>
  <c r="M42" i="15"/>
  <c r="L51" i="15"/>
  <c r="K51" i="15"/>
  <c r="J51" i="15"/>
  <c r="I51" i="15"/>
  <c r="M51" i="15"/>
  <c r="M60" i="15"/>
  <c r="L60" i="15"/>
  <c r="K60" i="15"/>
  <c r="J60" i="15"/>
  <c r="I60" i="15"/>
  <c r="M95" i="15"/>
  <c r="L95" i="15"/>
  <c r="K95" i="15"/>
  <c r="J95" i="15"/>
  <c r="I95" i="15"/>
  <c r="C119" i="15"/>
  <c r="M129" i="15"/>
  <c r="L129" i="15"/>
  <c r="K129" i="15"/>
  <c r="J129" i="15"/>
  <c r="I129" i="15"/>
  <c r="E147" i="15"/>
  <c r="L12" i="16"/>
  <c r="K12" i="16"/>
  <c r="J12" i="16"/>
  <c r="I12" i="16"/>
  <c r="C51" i="16"/>
  <c r="L70" i="16"/>
  <c r="K70" i="16"/>
  <c r="J70" i="16"/>
  <c r="I70" i="16"/>
  <c r="E79" i="16"/>
  <c r="D91" i="16"/>
  <c r="M104" i="16"/>
  <c r="L104" i="16"/>
  <c r="K104" i="16"/>
  <c r="J104" i="16"/>
  <c r="I104" i="16"/>
  <c r="G107" i="16"/>
  <c r="F119" i="16"/>
  <c r="L139" i="16"/>
  <c r="K139" i="16"/>
  <c r="J139" i="16"/>
  <c r="I139" i="16"/>
  <c r="H147" i="16"/>
  <c r="F21" i="17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K28" i="15"/>
  <c r="J28" i="15"/>
  <c r="I28" i="15"/>
  <c r="M28" i="15"/>
  <c r="L28" i="15"/>
  <c r="K37" i="15"/>
  <c r="J37" i="15"/>
  <c r="I37" i="15"/>
  <c r="M37" i="15"/>
  <c r="L37" i="15"/>
  <c r="D49" i="15"/>
  <c r="K45" i="15"/>
  <c r="J45" i="15"/>
  <c r="I45" i="15"/>
  <c r="M45" i="15"/>
  <c r="L45" i="15"/>
  <c r="M98" i="15"/>
  <c r="L98" i="15"/>
  <c r="K98" i="15"/>
  <c r="J98" i="15"/>
  <c r="I98" i="15"/>
  <c r="D119" i="15"/>
  <c r="M132" i="15"/>
  <c r="L132" i="15"/>
  <c r="K132" i="15"/>
  <c r="J132" i="15"/>
  <c r="I132" i="15"/>
  <c r="F147" i="15"/>
  <c r="L39" i="16"/>
  <c r="K39" i="16"/>
  <c r="J39" i="16"/>
  <c r="I39" i="16"/>
  <c r="D51" i="16"/>
  <c r="C63" i="16"/>
  <c r="L73" i="16"/>
  <c r="K73" i="16"/>
  <c r="J73" i="16"/>
  <c r="I73" i="16"/>
  <c r="F79" i="16"/>
  <c r="E91" i="16"/>
  <c r="H107" i="16"/>
  <c r="L108" i="16"/>
  <c r="K108" i="16"/>
  <c r="J108" i="16"/>
  <c r="I108" i="16"/>
  <c r="G119" i="16"/>
  <c r="L142" i="16"/>
  <c r="K142" i="16"/>
  <c r="J142" i="16"/>
  <c r="I142" i="16"/>
  <c r="E23" i="17"/>
  <c r="J17" i="14"/>
  <c r="I17" i="14"/>
  <c r="K17" i="14"/>
  <c r="J26" i="14"/>
  <c r="I26" i="14"/>
  <c r="K26" i="14"/>
  <c r="E37" i="14"/>
  <c r="J34" i="14"/>
  <c r="I34" i="14"/>
  <c r="K34" i="14"/>
  <c r="J43" i="14"/>
  <c r="I43" i="14"/>
  <c r="H51" i="14"/>
  <c r="K43" i="14"/>
  <c r="C65" i="14"/>
  <c r="J60" i="14"/>
  <c r="I60" i="14"/>
  <c r="K60" i="14"/>
  <c r="J69" i="14"/>
  <c r="I69" i="14"/>
  <c r="K69" i="14"/>
  <c r="F79" i="14"/>
  <c r="J77" i="14"/>
  <c r="I77" i="14"/>
  <c r="K77" i="14"/>
  <c r="J86" i="14"/>
  <c r="I86" i="14"/>
  <c r="K86" i="14"/>
  <c r="J95" i="14"/>
  <c r="I95" i="14"/>
  <c r="K95" i="14"/>
  <c r="D107" i="14"/>
  <c r="J103" i="14"/>
  <c r="I103" i="14"/>
  <c r="K103" i="14"/>
  <c r="J112" i="14"/>
  <c r="I112" i="14"/>
  <c r="K112" i="14"/>
  <c r="G121" i="14"/>
  <c r="J120" i="14"/>
  <c r="I120" i="14"/>
  <c r="K120" i="14"/>
  <c r="J129" i="14"/>
  <c r="I129" i="14"/>
  <c r="K129" i="14"/>
  <c r="J138" i="14"/>
  <c r="I138" i="14"/>
  <c r="K138" i="14"/>
  <c r="E149" i="14"/>
  <c r="J146" i="14"/>
  <c r="I146" i="14"/>
  <c r="K146" i="14"/>
  <c r="J155" i="14"/>
  <c r="I155" i="14"/>
  <c r="H163" i="14"/>
  <c r="K155" i="14"/>
  <c r="J10" i="15"/>
  <c r="I10" i="15"/>
  <c r="M10" i="15"/>
  <c r="L10" i="15"/>
  <c r="K10" i="15"/>
  <c r="F21" i="15"/>
  <c r="J14" i="15"/>
  <c r="I14" i="15"/>
  <c r="M14" i="15"/>
  <c r="L14" i="15"/>
  <c r="K14" i="15"/>
  <c r="J18" i="15"/>
  <c r="I18" i="15"/>
  <c r="M18" i="15"/>
  <c r="L18" i="15"/>
  <c r="K18" i="15"/>
  <c r="J23" i="15"/>
  <c r="I23" i="15"/>
  <c r="M23" i="15"/>
  <c r="L23" i="15"/>
  <c r="K23" i="15"/>
  <c r="D35" i="15"/>
  <c r="J31" i="15"/>
  <c r="I31" i="15"/>
  <c r="M31" i="15"/>
  <c r="L31" i="15"/>
  <c r="K31" i="15"/>
  <c r="J40" i="15"/>
  <c r="I40" i="15"/>
  <c r="M40" i="15"/>
  <c r="L40" i="15"/>
  <c r="K40" i="15"/>
  <c r="E49" i="15"/>
  <c r="J48" i="15"/>
  <c r="I48" i="15"/>
  <c r="M48" i="15"/>
  <c r="L48" i="15"/>
  <c r="K48" i="15"/>
  <c r="M52" i="15"/>
  <c r="J52" i="15"/>
  <c r="I52" i="15"/>
  <c r="L52" i="15"/>
  <c r="K52" i="15"/>
  <c r="C63" i="15"/>
  <c r="K56" i="15"/>
  <c r="J56" i="15"/>
  <c r="I56" i="15"/>
  <c r="M56" i="15"/>
  <c r="L56" i="15"/>
  <c r="M86" i="15"/>
  <c r="L86" i="15"/>
  <c r="K86" i="15"/>
  <c r="J86" i="15"/>
  <c r="I86" i="15"/>
  <c r="M121" i="15"/>
  <c r="L121" i="15"/>
  <c r="K121" i="15"/>
  <c r="J121" i="15"/>
  <c r="I121" i="15"/>
  <c r="M155" i="15"/>
  <c r="L155" i="15"/>
  <c r="K155" i="15"/>
  <c r="J155" i="15"/>
  <c r="I155" i="15"/>
  <c r="L27" i="16"/>
  <c r="K27" i="16"/>
  <c r="J27" i="16"/>
  <c r="I27" i="16"/>
  <c r="H35" i="16"/>
  <c r="M61" i="16"/>
  <c r="L61" i="16"/>
  <c r="K61" i="16"/>
  <c r="J61" i="16"/>
  <c r="I61" i="16"/>
  <c r="L96" i="16"/>
  <c r="K96" i="16"/>
  <c r="J96" i="16"/>
  <c r="I96" i="16"/>
  <c r="L130" i="16"/>
  <c r="K130" i="16"/>
  <c r="J130" i="16"/>
  <c r="I130" i="16"/>
  <c r="C23" i="14"/>
  <c r="I18" i="14"/>
  <c r="K18" i="14"/>
  <c r="J18" i="14"/>
  <c r="I27" i="14"/>
  <c r="K27" i="14"/>
  <c r="J27" i="14"/>
  <c r="F37" i="14"/>
  <c r="I35" i="14"/>
  <c r="K35" i="14"/>
  <c r="J35" i="14"/>
  <c r="I44" i="14"/>
  <c r="K44" i="14"/>
  <c r="J44" i="14"/>
  <c r="I53" i="14"/>
  <c r="K53" i="14"/>
  <c r="J53" i="14"/>
  <c r="D65" i="14"/>
  <c r="I61" i="14"/>
  <c r="K61" i="14"/>
  <c r="J61" i="14"/>
  <c r="I70" i="14"/>
  <c r="K70" i="14"/>
  <c r="J70" i="14"/>
  <c r="G79" i="14"/>
  <c r="I78" i="14"/>
  <c r="K78" i="14"/>
  <c r="J78" i="14"/>
  <c r="I87" i="14"/>
  <c r="K87" i="14"/>
  <c r="J87" i="14"/>
  <c r="I96" i="14"/>
  <c r="K96" i="14"/>
  <c r="J96" i="14"/>
  <c r="E107" i="14"/>
  <c r="I104" i="14"/>
  <c r="K104" i="14"/>
  <c r="J104" i="14"/>
  <c r="I113" i="14"/>
  <c r="H121" i="14"/>
  <c r="K113" i="14"/>
  <c r="J113" i="14"/>
  <c r="C135" i="14"/>
  <c r="I130" i="14"/>
  <c r="K130" i="14"/>
  <c r="J130" i="14"/>
  <c r="I139" i="14"/>
  <c r="K139" i="14"/>
  <c r="J139" i="14"/>
  <c r="F149" i="14"/>
  <c r="I147" i="14"/>
  <c r="K147" i="14"/>
  <c r="J147" i="14"/>
  <c r="I156" i="14"/>
  <c r="K156" i="14"/>
  <c r="J156" i="14"/>
  <c r="G21" i="15"/>
  <c r="I26" i="15"/>
  <c r="M26" i="15"/>
  <c r="L26" i="15"/>
  <c r="K26" i="15"/>
  <c r="J26" i="15"/>
  <c r="E35" i="15"/>
  <c r="I34" i="15"/>
  <c r="M34" i="15"/>
  <c r="L34" i="15"/>
  <c r="K34" i="15"/>
  <c r="J34" i="15"/>
  <c r="F49" i="15"/>
  <c r="I43" i="15"/>
  <c r="M43" i="15"/>
  <c r="L43" i="15"/>
  <c r="K43" i="15"/>
  <c r="J43" i="15"/>
  <c r="G63" i="15"/>
  <c r="M89" i="15"/>
  <c r="L89" i="15"/>
  <c r="K89" i="15"/>
  <c r="J89" i="15"/>
  <c r="I89" i="15"/>
  <c r="M124" i="15"/>
  <c r="L124" i="15"/>
  <c r="K124" i="15"/>
  <c r="J124" i="15"/>
  <c r="I124" i="15"/>
  <c r="M158" i="15"/>
  <c r="L158" i="15"/>
  <c r="K158" i="15"/>
  <c r="J158" i="15"/>
  <c r="I158" i="15"/>
  <c r="L30" i="16"/>
  <c r="K30" i="16"/>
  <c r="J30" i="16"/>
  <c r="I30" i="16"/>
  <c r="L99" i="16"/>
  <c r="K99" i="16"/>
  <c r="J99" i="16"/>
  <c r="I99" i="16"/>
  <c r="C149" i="16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H79" i="14"/>
  <c r="K71" i="14"/>
  <c r="J71" i="14"/>
  <c r="I71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H21" i="15"/>
  <c r="M13" i="15"/>
  <c r="L13" i="15"/>
  <c r="K13" i="15"/>
  <c r="J13" i="15"/>
  <c r="I13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J53" i="15"/>
  <c r="M53" i="15"/>
  <c r="L53" i="15"/>
  <c r="K53" i="15"/>
  <c r="I53" i="15"/>
  <c r="M55" i="15"/>
  <c r="L55" i="15"/>
  <c r="J55" i="15"/>
  <c r="H63" i="15"/>
  <c r="K55" i="15"/>
  <c r="I55" i="15"/>
  <c r="M112" i="15"/>
  <c r="L112" i="15"/>
  <c r="K112" i="15"/>
  <c r="J112" i="15"/>
  <c r="I112" i="15"/>
  <c r="D133" i="15"/>
  <c r="M146" i="15"/>
  <c r="L146" i="15"/>
  <c r="K146" i="15"/>
  <c r="J146" i="15"/>
  <c r="I146" i="15"/>
  <c r="F161" i="15"/>
  <c r="D9" i="16"/>
  <c r="L20" i="16"/>
  <c r="K20" i="16"/>
  <c r="J20" i="16"/>
  <c r="I20" i="16"/>
  <c r="L53" i="16"/>
  <c r="K53" i="16"/>
  <c r="J53" i="16"/>
  <c r="I53" i="16"/>
  <c r="D65" i="16"/>
  <c r="C77" i="16"/>
  <c r="L87" i="16"/>
  <c r="K87" i="16"/>
  <c r="J87" i="16"/>
  <c r="I87" i="16"/>
  <c r="F93" i="16"/>
  <c r="E105" i="16"/>
  <c r="M122" i="16"/>
  <c r="H121" i="16"/>
  <c r="L122" i="16"/>
  <c r="K122" i="16"/>
  <c r="J122" i="16"/>
  <c r="I122" i="16"/>
  <c r="G133" i="16"/>
  <c r="L156" i="16"/>
  <c r="K156" i="16"/>
  <c r="J156" i="16"/>
  <c r="I156" i="16"/>
  <c r="L10" i="17"/>
  <c r="K10" i="17"/>
  <c r="J10" i="17"/>
  <c r="H9" i="17"/>
  <c r="I10" i="17"/>
  <c r="Y20" i="17"/>
  <c r="W20" i="17"/>
  <c r="D35" i="17"/>
  <c r="M48" i="17"/>
  <c r="L48" i="17"/>
  <c r="K48" i="17"/>
  <c r="J48" i="17"/>
  <c r="I48" i="17"/>
  <c r="K83" i="17"/>
  <c r="I83" i="17"/>
  <c r="K117" i="17"/>
  <c r="I117" i="17"/>
  <c r="K152" i="17"/>
  <c r="I152" i="17"/>
  <c r="W8" i="18"/>
  <c r="K43" i="18"/>
  <c r="J43" i="18"/>
  <c r="I43" i="18"/>
  <c r="D62" i="18"/>
  <c r="N104" i="18"/>
  <c r="J112" i="18"/>
  <c r="I112" i="18"/>
  <c r="X146" i="18"/>
  <c r="J41" i="21"/>
  <c r="I41" i="21"/>
  <c r="H41" i="21"/>
  <c r="J110" i="21"/>
  <c r="I110" i="21"/>
  <c r="H110" i="21"/>
  <c r="C121" i="17"/>
  <c r="X8" i="18"/>
  <c r="C20" i="18"/>
  <c r="E62" i="18"/>
  <c r="AA69" i="18"/>
  <c r="Z69" i="18"/>
  <c r="O104" i="18"/>
  <c r="AA138" i="18"/>
  <c r="Z138" i="18"/>
  <c r="Y146" i="18"/>
  <c r="U148" i="18"/>
  <c r="X28" i="19"/>
  <c r="H52" i="19"/>
  <c r="P74" i="19"/>
  <c r="X98" i="19"/>
  <c r="P110" i="19"/>
  <c r="L40" i="17"/>
  <c r="K40" i="17"/>
  <c r="J40" i="17"/>
  <c r="I40" i="17"/>
  <c r="M74" i="17"/>
  <c r="K74" i="17"/>
  <c r="I74" i="17"/>
  <c r="K109" i="17"/>
  <c r="I109" i="17"/>
  <c r="K143" i="17"/>
  <c r="I143" i="17"/>
  <c r="V22" i="18"/>
  <c r="J60" i="18"/>
  <c r="I60" i="18"/>
  <c r="J129" i="18"/>
  <c r="I129" i="18"/>
  <c r="F134" i="18"/>
  <c r="J58" i="21"/>
  <c r="I58" i="21"/>
  <c r="H58" i="21"/>
  <c r="J127" i="21"/>
  <c r="I127" i="21"/>
  <c r="H127" i="21"/>
  <c r="G9" i="17"/>
  <c r="E21" i="17"/>
  <c r="L28" i="17"/>
  <c r="K28" i="17"/>
  <c r="J28" i="17"/>
  <c r="I28" i="17"/>
  <c r="E37" i="17"/>
  <c r="D49" i="17"/>
  <c r="G65" i="17"/>
  <c r="J10" i="18"/>
  <c r="I10" i="18"/>
  <c r="AA17" i="18"/>
  <c r="Z17" i="18"/>
  <c r="W22" i="18"/>
  <c r="S39" i="18"/>
  <c r="R39" i="18"/>
  <c r="AA86" i="18"/>
  <c r="Z86" i="18"/>
  <c r="S108" i="18"/>
  <c r="R108" i="18"/>
  <c r="G134" i="18"/>
  <c r="AA155" i="18"/>
  <c r="Z155" i="18"/>
  <c r="X45" i="19"/>
  <c r="H69" i="19"/>
  <c r="P101" i="19"/>
  <c r="L31" i="17"/>
  <c r="K31" i="17"/>
  <c r="J31" i="17"/>
  <c r="I31" i="17"/>
  <c r="F37" i="17"/>
  <c r="E49" i="17"/>
  <c r="M66" i="17"/>
  <c r="K66" i="17"/>
  <c r="I66" i="17"/>
  <c r="K100" i="17"/>
  <c r="I100" i="17"/>
  <c r="D8" i="18"/>
  <c r="S10" i="18"/>
  <c r="R10" i="18"/>
  <c r="V48" i="18"/>
  <c r="F160" i="18"/>
  <c r="J15" i="21"/>
  <c r="I15" i="21"/>
  <c r="H15" i="21"/>
  <c r="J75" i="21"/>
  <c r="I75" i="21"/>
  <c r="H75" i="21"/>
  <c r="J144" i="21"/>
  <c r="I144" i="21"/>
  <c r="H144" i="21"/>
  <c r="K157" i="17"/>
  <c r="I157" i="17"/>
  <c r="E8" i="18"/>
  <c r="W48" i="18"/>
  <c r="S56" i="18"/>
  <c r="R56" i="18"/>
  <c r="AA103" i="18"/>
  <c r="Z103" i="18"/>
  <c r="S125" i="18"/>
  <c r="R125" i="18"/>
  <c r="G160" i="18"/>
  <c r="H17" i="19"/>
  <c r="P40" i="19"/>
  <c r="X62" i="19"/>
  <c r="H86" i="19"/>
  <c r="H104" i="19"/>
  <c r="AB17" i="22"/>
  <c r="Z17" i="22"/>
  <c r="X17" i="22"/>
  <c r="K57" i="17"/>
  <c r="I57" i="17"/>
  <c r="K126" i="17"/>
  <c r="I126" i="17"/>
  <c r="K160" i="17"/>
  <c r="I160" i="17"/>
  <c r="L8" i="18"/>
  <c r="J26" i="18"/>
  <c r="H34" i="18"/>
  <c r="I26" i="18"/>
  <c r="D36" i="18"/>
  <c r="N78" i="18"/>
  <c r="K95" i="18"/>
  <c r="J95" i="18"/>
  <c r="I95" i="18"/>
  <c r="X120" i="18"/>
  <c r="J24" i="21"/>
  <c r="I24" i="21"/>
  <c r="H24" i="21"/>
  <c r="K19" i="22"/>
  <c r="N19" i="22"/>
  <c r="M19" i="22"/>
  <c r="L19" i="22"/>
  <c r="J19" i="22"/>
  <c r="O165" i="24"/>
  <c r="N165" i="24"/>
  <c r="D23" i="17"/>
  <c r="C35" i="17"/>
  <c r="L45" i="17"/>
  <c r="K45" i="17"/>
  <c r="J45" i="17"/>
  <c r="I45" i="17"/>
  <c r="F51" i="17"/>
  <c r="H79" i="17"/>
  <c r="N8" i="18"/>
  <c r="J11" i="18"/>
  <c r="I11" i="18"/>
  <c r="E36" i="18"/>
  <c r="AA52" i="18"/>
  <c r="Z52" i="18"/>
  <c r="S73" i="18"/>
  <c r="R73" i="18"/>
  <c r="O78" i="18"/>
  <c r="Y120" i="18"/>
  <c r="AA121" i="18"/>
  <c r="Z121" i="18"/>
  <c r="S142" i="18"/>
  <c r="R142" i="18"/>
  <c r="X11" i="19"/>
  <c r="H34" i="19"/>
  <c r="P57" i="19"/>
  <c r="X80" i="19"/>
  <c r="H96" i="19"/>
  <c r="M58" i="15"/>
  <c r="L58" i="15"/>
  <c r="K58" i="15"/>
  <c r="I58" i="15"/>
  <c r="J58" i="15"/>
  <c r="M67" i="15"/>
  <c r="L67" i="15"/>
  <c r="K67" i="15"/>
  <c r="J67" i="15"/>
  <c r="I67" i="15"/>
  <c r="M75" i="15"/>
  <c r="L75" i="15"/>
  <c r="K75" i="15"/>
  <c r="J75" i="15"/>
  <c r="I75" i="15"/>
  <c r="C91" i="15"/>
  <c r="M84" i="15"/>
  <c r="L84" i="15"/>
  <c r="K84" i="15"/>
  <c r="J84" i="15"/>
  <c r="I84" i="15"/>
  <c r="M93" i="15"/>
  <c r="L93" i="15"/>
  <c r="K93" i="15"/>
  <c r="J93" i="15"/>
  <c r="I93" i="15"/>
  <c r="D105" i="15"/>
  <c r="M101" i="15"/>
  <c r="L101" i="15"/>
  <c r="K101" i="15"/>
  <c r="J101" i="15"/>
  <c r="I101" i="15"/>
  <c r="M110" i="15"/>
  <c r="L110" i="15"/>
  <c r="K110" i="15"/>
  <c r="J110" i="15"/>
  <c r="I110" i="15"/>
  <c r="E119" i="15"/>
  <c r="M118" i="15"/>
  <c r="L118" i="15"/>
  <c r="K118" i="15"/>
  <c r="J118" i="15"/>
  <c r="I118" i="15"/>
  <c r="F133" i="15"/>
  <c r="M127" i="15"/>
  <c r="L127" i="15"/>
  <c r="K127" i="15"/>
  <c r="J127" i="15"/>
  <c r="I127" i="15"/>
  <c r="M136" i="15"/>
  <c r="L136" i="15"/>
  <c r="K136" i="15"/>
  <c r="J136" i="15"/>
  <c r="I136" i="15"/>
  <c r="G147" i="15"/>
  <c r="M144" i="15"/>
  <c r="L144" i="15"/>
  <c r="K144" i="15"/>
  <c r="J144" i="15"/>
  <c r="I144" i="15"/>
  <c r="M153" i="15"/>
  <c r="L153" i="15"/>
  <c r="K153" i="15"/>
  <c r="J153" i="15"/>
  <c r="I153" i="15"/>
  <c r="H161" i="15"/>
  <c r="F9" i="16"/>
  <c r="L11" i="16"/>
  <c r="K11" i="16"/>
  <c r="J11" i="16"/>
  <c r="I11" i="16"/>
  <c r="D21" i="16"/>
  <c r="M15" i="16"/>
  <c r="L15" i="16"/>
  <c r="K15" i="16"/>
  <c r="J15" i="16"/>
  <c r="I15" i="16"/>
  <c r="L19" i="16"/>
  <c r="K19" i="16"/>
  <c r="J19" i="16"/>
  <c r="I19" i="16"/>
  <c r="C23" i="16"/>
  <c r="M25" i="16"/>
  <c r="L25" i="16"/>
  <c r="K25" i="16"/>
  <c r="J25" i="16"/>
  <c r="I25" i="16"/>
  <c r="M33" i="16"/>
  <c r="L33" i="16"/>
  <c r="K33" i="16"/>
  <c r="J33" i="16"/>
  <c r="I33" i="16"/>
  <c r="D37" i="16"/>
  <c r="C49" i="16"/>
  <c r="L42" i="16"/>
  <c r="K42" i="16"/>
  <c r="J42" i="16"/>
  <c r="I42" i="16"/>
  <c r="E51" i="16"/>
  <c r="D63" i="16"/>
  <c r="L59" i="16"/>
  <c r="K59" i="16"/>
  <c r="J59" i="16"/>
  <c r="I59" i="16"/>
  <c r="F65" i="16"/>
  <c r="L68" i="16"/>
  <c r="K68" i="16"/>
  <c r="J68" i="16"/>
  <c r="I68" i="16"/>
  <c r="E77" i="16"/>
  <c r="L76" i="16"/>
  <c r="K76" i="16"/>
  <c r="J76" i="16"/>
  <c r="I76" i="16"/>
  <c r="G79" i="16"/>
  <c r="F91" i="16"/>
  <c r="L85" i="16"/>
  <c r="K85" i="16"/>
  <c r="J85" i="16"/>
  <c r="I85" i="16"/>
  <c r="H93" i="16"/>
  <c r="L94" i="16"/>
  <c r="K94" i="16"/>
  <c r="J94" i="16"/>
  <c r="I94" i="16"/>
  <c r="G105" i="16"/>
  <c r="L102" i="16"/>
  <c r="K102" i="16"/>
  <c r="J102" i="16"/>
  <c r="I102" i="16"/>
  <c r="L111" i="16"/>
  <c r="K111" i="16"/>
  <c r="J111" i="16"/>
  <c r="I111" i="16"/>
  <c r="H119" i="16"/>
  <c r="M128" i="16"/>
  <c r="L128" i="16"/>
  <c r="K128" i="16"/>
  <c r="J128" i="16"/>
  <c r="I128" i="16"/>
  <c r="C135" i="16"/>
  <c r="L137" i="16"/>
  <c r="K137" i="16"/>
  <c r="J137" i="16"/>
  <c r="I137" i="16"/>
  <c r="M145" i="16"/>
  <c r="L145" i="16"/>
  <c r="K145" i="16"/>
  <c r="J145" i="16"/>
  <c r="I145" i="16"/>
  <c r="D149" i="16"/>
  <c r="C161" i="16"/>
  <c r="L154" i="16"/>
  <c r="K154" i="16"/>
  <c r="J154" i="16"/>
  <c r="I154" i="16"/>
  <c r="G21" i="17"/>
  <c r="F23" i="17"/>
  <c r="L26" i="17"/>
  <c r="K26" i="17"/>
  <c r="J26" i="17"/>
  <c r="I26" i="17"/>
  <c r="E35" i="17"/>
  <c r="L34" i="17"/>
  <c r="K34" i="17"/>
  <c r="J34" i="17"/>
  <c r="I34" i="17"/>
  <c r="G37" i="17"/>
  <c r="F49" i="17"/>
  <c r="L43" i="17"/>
  <c r="K43" i="17"/>
  <c r="J43" i="17"/>
  <c r="I43" i="17"/>
  <c r="F8" i="18"/>
  <c r="O8" i="18"/>
  <c r="AA9" i="18"/>
  <c r="Z9" i="18"/>
  <c r="Y8" i="18"/>
  <c r="F20" i="18"/>
  <c r="J13" i="18"/>
  <c r="I13" i="18"/>
  <c r="P34" i="18"/>
  <c r="K30" i="18"/>
  <c r="J30" i="18"/>
  <c r="I30" i="18"/>
  <c r="L36" i="18"/>
  <c r="J47" i="18"/>
  <c r="I47" i="18"/>
  <c r="L62" i="18"/>
  <c r="H64" i="18"/>
  <c r="J65" i="18"/>
  <c r="I65" i="18"/>
  <c r="V78" i="18"/>
  <c r="K82" i="18"/>
  <c r="J82" i="18"/>
  <c r="H90" i="18"/>
  <c r="I82" i="18"/>
  <c r="D92" i="18"/>
  <c r="V104" i="18"/>
  <c r="K99" i="18"/>
  <c r="J99" i="18"/>
  <c r="I99" i="18"/>
  <c r="D118" i="18"/>
  <c r="J116" i="18"/>
  <c r="I116" i="18"/>
  <c r="N134" i="18"/>
  <c r="K151" i="18"/>
  <c r="J151" i="18"/>
  <c r="I151" i="18"/>
  <c r="N160" i="18"/>
  <c r="P10" i="19"/>
  <c r="X15" i="19"/>
  <c r="P27" i="19"/>
  <c r="X32" i="19"/>
  <c r="H39" i="19"/>
  <c r="P44" i="19"/>
  <c r="H56" i="19"/>
  <c r="P61" i="19"/>
  <c r="X67" i="19"/>
  <c r="H73" i="19"/>
  <c r="X84" i="19"/>
  <c r="H90" i="19"/>
  <c r="X96" i="19"/>
  <c r="P99" i="19"/>
  <c r="H102" i="19"/>
  <c r="X104" i="19"/>
  <c r="P108" i="19"/>
  <c r="J17" i="21"/>
  <c r="I17" i="21"/>
  <c r="H17" i="21"/>
  <c r="J28" i="21"/>
  <c r="I28" i="21"/>
  <c r="G36" i="21"/>
  <c r="H28" i="21"/>
  <c r="J45" i="21"/>
  <c r="I45" i="21"/>
  <c r="H45" i="21"/>
  <c r="J62" i="21"/>
  <c r="I62" i="21"/>
  <c r="H62" i="21"/>
  <c r="J80" i="21"/>
  <c r="I80" i="21"/>
  <c r="H80" i="21"/>
  <c r="J97" i="21"/>
  <c r="I97" i="21"/>
  <c r="H97" i="21"/>
  <c r="J114" i="21"/>
  <c r="I114" i="21"/>
  <c r="H114" i="21"/>
  <c r="J131" i="21"/>
  <c r="I131" i="21"/>
  <c r="H131" i="21"/>
  <c r="J149" i="24"/>
  <c r="J171" i="24"/>
  <c r="L61" i="15"/>
  <c r="K61" i="15"/>
  <c r="J61" i="15"/>
  <c r="I61" i="15"/>
  <c r="M61" i="15"/>
  <c r="C77" i="15"/>
  <c r="L70" i="15"/>
  <c r="K70" i="15"/>
  <c r="J70" i="15"/>
  <c r="I70" i="15"/>
  <c r="M70" i="15"/>
  <c r="L79" i="15"/>
  <c r="K79" i="15"/>
  <c r="J79" i="15"/>
  <c r="I79" i="15"/>
  <c r="M79" i="15"/>
  <c r="D91" i="15"/>
  <c r="L87" i="15"/>
  <c r="K87" i="15"/>
  <c r="J87" i="15"/>
  <c r="I87" i="15"/>
  <c r="M87" i="15"/>
  <c r="L96" i="15"/>
  <c r="K96" i="15"/>
  <c r="J96" i="15"/>
  <c r="I96" i="15"/>
  <c r="M96" i="15"/>
  <c r="E105" i="15"/>
  <c r="L104" i="15"/>
  <c r="K104" i="15"/>
  <c r="J104" i="15"/>
  <c r="I104" i="15"/>
  <c r="M104" i="15"/>
  <c r="F119" i="15"/>
  <c r="L113" i="15"/>
  <c r="K113" i="15"/>
  <c r="J113" i="15"/>
  <c r="I113" i="15"/>
  <c r="M113" i="15"/>
  <c r="L122" i="15"/>
  <c r="K122" i="15"/>
  <c r="J122" i="15"/>
  <c r="I122" i="15"/>
  <c r="M122" i="15"/>
  <c r="G133" i="15"/>
  <c r="L130" i="15"/>
  <c r="K130" i="15"/>
  <c r="J130" i="15"/>
  <c r="I130" i="15"/>
  <c r="M130" i="15"/>
  <c r="L139" i="15"/>
  <c r="K139" i="15"/>
  <c r="J139" i="15"/>
  <c r="I139" i="15"/>
  <c r="H147" i="15"/>
  <c r="M139" i="15"/>
  <c r="L156" i="15"/>
  <c r="K156" i="15"/>
  <c r="J156" i="15"/>
  <c r="I156" i="15"/>
  <c r="M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L54" i="16"/>
  <c r="K54" i="16"/>
  <c r="J54" i="16"/>
  <c r="I54" i="16"/>
  <c r="M54" i="16"/>
  <c r="E63" i="16"/>
  <c r="L62" i="16"/>
  <c r="K62" i="16"/>
  <c r="J62" i="16"/>
  <c r="I62" i="16"/>
  <c r="G65" i="16"/>
  <c r="F77" i="16"/>
  <c r="L71" i="16"/>
  <c r="K71" i="16"/>
  <c r="J71" i="16"/>
  <c r="I71" i="16"/>
  <c r="M71" i="16"/>
  <c r="L80" i="16"/>
  <c r="K80" i="16"/>
  <c r="J80" i="16"/>
  <c r="I80" i="16"/>
  <c r="H79" i="16"/>
  <c r="G91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L131" i="16"/>
  <c r="K131" i="16"/>
  <c r="J131" i="16"/>
  <c r="I131" i="16"/>
  <c r="D135" i="16"/>
  <c r="C147" i="16"/>
  <c r="L140" i="16"/>
  <c r="K140" i="16"/>
  <c r="J140" i="16"/>
  <c r="I140" i="16"/>
  <c r="E149" i="16"/>
  <c r="D161" i="16"/>
  <c r="L157" i="16"/>
  <c r="K157" i="16"/>
  <c r="J157" i="16"/>
  <c r="I157" i="16"/>
  <c r="M157" i="16"/>
  <c r="L13" i="17"/>
  <c r="K13" i="17"/>
  <c r="J13" i="17"/>
  <c r="I13" i="17"/>
  <c r="H21" i="17"/>
  <c r="L17" i="17"/>
  <c r="K17" i="17"/>
  <c r="J17" i="17"/>
  <c r="I17" i="17"/>
  <c r="M17" i="17"/>
  <c r="G23" i="17"/>
  <c r="F35" i="17"/>
  <c r="L29" i="17"/>
  <c r="K29" i="17"/>
  <c r="J29" i="17"/>
  <c r="I29" i="17"/>
  <c r="L38" i="17"/>
  <c r="K38" i="17"/>
  <c r="J38" i="17"/>
  <c r="I38" i="17"/>
  <c r="H37" i="17"/>
  <c r="G49" i="17"/>
  <c r="L46" i="17"/>
  <c r="K46" i="17"/>
  <c r="J46" i="17"/>
  <c r="I46" i="17"/>
  <c r="G8" i="18"/>
  <c r="P8" i="18"/>
  <c r="S26" i="18"/>
  <c r="R26" i="18"/>
  <c r="Q34" i="18"/>
  <c r="M36" i="18"/>
  <c r="AA39" i="18"/>
  <c r="Z39" i="18"/>
  <c r="S43" i="18"/>
  <c r="R43" i="18"/>
  <c r="M62" i="18"/>
  <c r="AA56" i="18"/>
  <c r="Z56" i="18"/>
  <c r="S60" i="18"/>
  <c r="R60" i="18"/>
  <c r="AB73" i="18"/>
  <c r="AA73" i="18"/>
  <c r="Z73" i="18"/>
  <c r="W78" i="18"/>
  <c r="E92" i="18"/>
  <c r="S95" i="18"/>
  <c r="R95" i="18"/>
  <c r="W104" i="18"/>
  <c r="AA108" i="18"/>
  <c r="Z108" i="18"/>
  <c r="E118" i="18"/>
  <c r="S112" i="18"/>
  <c r="R112" i="18"/>
  <c r="AB125" i="18"/>
  <c r="AA125" i="18"/>
  <c r="Z125" i="18"/>
  <c r="S129" i="18"/>
  <c r="R129" i="18"/>
  <c r="O134" i="18"/>
  <c r="AA142" i="18"/>
  <c r="Z142" i="18"/>
  <c r="O160" i="18"/>
  <c r="K65" i="15"/>
  <c r="J65" i="15"/>
  <c r="I65" i="15"/>
  <c r="L65" i="15"/>
  <c r="M65" i="15"/>
  <c r="D77" i="15"/>
  <c r="K73" i="15"/>
  <c r="J73" i="15"/>
  <c r="I73" i="15"/>
  <c r="M73" i="15"/>
  <c r="L73" i="15"/>
  <c r="K82" i="15"/>
  <c r="J82" i="15"/>
  <c r="I82" i="15"/>
  <c r="M82" i="15"/>
  <c r="L82" i="15"/>
  <c r="E91" i="15"/>
  <c r="K90" i="15"/>
  <c r="J90" i="15"/>
  <c r="I90" i="15"/>
  <c r="M90" i="15"/>
  <c r="L90" i="15"/>
  <c r="F105" i="15"/>
  <c r="K99" i="15"/>
  <c r="J99" i="15"/>
  <c r="I99" i="15"/>
  <c r="L99" i="15"/>
  <c r="M99" i="15"/>
  <c r="K108" i="15"/>
  <c r="J108" i="15"/>
  <c r="I108" i="15"/>
  <c r="M108" i="15"/>
  <c r="L108" i="15"/>
  <c r="G119" i="15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K151" i="15"/>
  <c r="J151" i="15"/>
  <c r="I151" i="15"/>
  <c r="M151" i="15"/>
  <c r="L151" i="15"/>
  <c r="K159" i="15"/>
  <c r="J159" i="15"/>
  <c r="I159" i="15"/>
  <c r="M159" i="15"/>
  <c r="L159" i="15"/>
  <c r="K10" i="16"/>
  <c r="J10" i="16"/>
  <c r="H9" i="16"/>
  <c r="M90" i="16" s="1"/>
  <c r="I10" i="16"/>
  <c r="M10" i="16"/>
  <c r="L10" i="16"/>
  <c r="F21" i="16"/>
  <c r="K14" i="16"/>
  <c r="J14" i="16"/>
  <c r="I14" i="16"/>
  <c r="L14" i="16"/>
  <c r="K18" i="16"/>
  <c r="J18" i="16"/>
  <c r="I18" i="16"/>
  <c r="M18" i="16"/>
  <c r="L18" i="16"/>
  <c r="E23" i="16"/>
  <c r="D35" i="16"/>
  <c r="K31" i="16"/>
  <c r="J31" i="16"/>
  <c r="I31" i="16"/>
  <c r="L31" i="16"/>
  <c r="F37" i="16"/>
  <c r="K40" i="16"/>
  <c r="J40" i="16"/>
  <c r="I40" i="16"/>
  <c r="L40" i="16"/>
  <c r="E49" i="16"/>
  <c r="K48" i="16"/>
  <c r="J48" i="16"/>
  <c r="I48" i="16"/>
  <c r="M48" i="16"/>
  <c r="L48" i="16"/>
  <c r="G51" i="16"/>
  <c r="F63" i="16"/>
  <c r="K57" i="16"/>
  <c r="J57" i="16"/>
  <c r="I57" i="16"/>
  <c r="L57" i="16"/>
  <c r="K66" i="16"/>
  <c r="J66" i="16"/>
  <c r="I66" i="16"/>
  <c r="H65" i="16"/>
  <c r="M66" i="16"/>
  <c r="L66" i="16"/>
  <c r="G77" i="16"/>
  <c r="K74" i="16"/>
  <c r="J74" i="16"/>
  <c r="I74" i="16"/>
  <c r="L74" i="16"/>
  <c r="K83" i="16"/>
  <c r="J83" i="16"/>
  <c r="I83" i="16"/>
  <c r="H91" i="16"/>
  <c r="L83" i="16"/>
  <c r="K100" i="16"/>
  <c r="J100" i="16"/>
  <c r="I100" i="16"/>
  <c r="L100" i="16"/>
  <c r="C107" i="16"/>
  <c r="K109" i="16"/>
  <c r="J109" i="16"/>
  <c r="I109" i="16"/>
  <c r="L109" i="16"/>
  <c r="M109" i="16"/>
  <c r="K117" i="16"/>
  <c r="J117" i="16"/>
  <c r="I117" i="16"/>
  <c r="L117" i="16"/>
  <c r="D121" i="16"/>
  <c r="C133" i="16"/>
  <c r="K126" i="16"/>
  <c r="J126" i="16"/>
  <c r="I126" i="16"/>
  <c r="M126" i="16"/>
  <c r="L126" i="16"/>
  <c r="E135" i="16"/>
  <c r="D147" i="16"/>
  <c r="K143" i="16"/>
  <c r="J143" i="16"/>
  <c r="I143" i="16"/>
  <c r="L143" i="16"/>
  <c r="M143" i="16"/>
  <c r="F149" i="16"/>
  <c r="K152" i="16"/>
  <c r="J152" i="16"/>
  <c r="I152" i="16"/>
  <c r="M152" i="16"/>
  <c r="L152" i="16"/>
  <c r="E161" i="16"/>
  <c r="K160" i="16"/>
  <c r="J160" i="16"/>
  <c r="I160" i="16"/>
  <c r="L160" i="16"/>
  <c r="C9" i="17"/>
  <c r="X10" i="17"/>
  <c r="Z10" i="17"/>
  <c r="K24" i="17"/>
  <c r="J24" i="17"/>
  <c r="I24" i="17"/>
  <c r="H23" i="17"/>
  <c r="L24" i="17"/>
  <c r="G35" i="17"/>
  <c r="K32" i="17"/>
  <c r="J32" i="17"/>
  <c r="I32" i="17"/>
  <c r="L32" i="17"/>
  <c r="K41" i="17"/>
  <c r="J41" i="17"/>
  <c r="I41" i="17"/>
  <c r="H49" i="17"/>
  <c r="L41" i="17"/>
  <c r="J9" i="18"/>
  <c r="I9" i="18"/>
  <c r="H8" i="18"/>
  <c r="S9" i="18"/>
  <c r="R9" i="18"/>
  <c r="Q8" i="18"/>
  <c r="K17" i="18"/>
  <c r="J17" i="18"/>
  <c r="I17" i="18"/>
  <c r="F22" i="18"/>
  <c r="X34" i="18"/>
  <c r="F48" i="18"/>
  <c r="K52" i="18"/>
  <c r="J52" i="18"/>
  <c r="I52" i="18"/>
  <c r="P64" i="18"/>
  <c r="K69" i="18"/>
  <c r="J69" i="18"/>
  <c r="I69" i="18"/>
  <c r="P90" i="18"/>
  <c r="K86" i="18"/>
  <c r="J86" i="18"/>
  <c r="I86" i="18"/>
  <c r="L92" i="18"/>
  <c r="K103" i="18"/>
  <c r="J103" i="18"/>
  <c r="I103" i="18"/>
  <c r="L118" i="18"/>
  <c r="H120" i="18"/>
  <c r="K121" i="18"/>
  <c r="J121" i="18"/>
  <c r="I121" i="18"/>
  <c r="V134" i="18"/>
  <c r="K138" i="18"/>
  <c r="J138" i="18"/>
  <c r="I138" i="18"/>
  <c r="H146" i="18"/>
  <c r="D148" i="18"/>
  <c r="V160" i="18"/>
  <c r="K155" i="18"/>
  <c r="J155" i="18"/>
  <c r="I155" i="18"/>
  <c r="P14" i="19"/>
  <c r="X19" i="19"/>
  <c r="H26" i="19"/>
  <c r="P31" i="19"/>
  <c r="H43" i="19"/>
  <c r="P48" i="19"/>
  <c r="X54" i="19"/>
  <c r="H60" i="19"/>
  <c r="P66" i="19"/>
  <c r="X71" i="19"/>
  <c r="P83" i="19"/>
  <c r="X88" i="19"/>
  <c r="H95" i="19"/>
  <c r="P97" i="19"/>
  <c r="H100" i="19"/>
  <c r="X102" i="19"/>
  <c r="H109" i="19"/>
  <c r="J11" i="21"/>
  <c r="I11" i="21"/>
  <c r="H11" i="21"/>
  <c r="J19" i="21"/>
  <c r="I19" i="21"/>
  <c r="H19" i="21"/>
  <c r="J32" i="21"/>
  <c r="I32" i="21"/>
  <c r="H32" i="21"/>
  <c r="J49" i="21"/>
  <c r="I49" i="21"/>
  <c r="H49" i="21"/>
  <c r="J67" i="21"/>
  <c r="I67" i="21"/>
  <c r="H67" i="21"/>
  <c r="J84" i="21"/>
  <c r="I84" i="21"/>
  <c r="H84" i="21"/>
  <c r="G92" i="21"/>
  <c r="J101" i="21"/>
  <c r="I101" i="21"/>
  <c r="H101" i="21"/>
  <c r="J118" i="21"/>
  <c r="I118" i="21"/>
  <c r="H118" i="21"/>
  <c r="J136" i="21"/>
  <c r="I136" i="21"/>
  <c r="H136" i="21"/>
  <c r="J153" i="21"/>
  <c r="I153" i="21"/>
  <c r="H153" i="21"/>
  <c r="AB19" i="22"/>
  <c r="D63" i="15"/>
  <c r="J59" i="15"/>
  <c r="I59" i="15"/>
  <c r="M59" i="15"/>
  <c r="L59" i="15"/>
  <c r="K59" i="15"/>
  <c r="J68" i="15"/>
  <c r="I68" i="15"/>
  <c r="M68" i="15"/>
  <c r="K68" i="15"/>
  <c r="L68" i="15"/>
  <c r="E77" i="15"/>
  <c r="J76" i="15"/>
  <c r="I76" i="15"/>
  <c r="M76" i="15"/>
  <c r="L76" i="15"/>
  <c r="K76" i="15"/>
  <c r="F91" i="15"/>
  <c r="J85" i="15"/>
  <c r="I85" i="15"/>
  <c r="M85" i="15"/>
  <c r="L85" i="15"/>
  <c r="K85" i="15"/>
  <c r="J94" i="15"/>
  <c r="I94" i="15"/>
  <c r="M94" i="15"/>
  <c r="L94" i="15"/>
  <c r="K94" i="15"/>
  <c r="G105" i="15"/>
  <c r="J102" i="15"/>
  <c r="I102" i="15"/>
  <c r="M102" i="15"/>
  <c r="K102" i="15"/>
  <c r="L102" i="15"/>
  <c r="J111" i="15"/>
  <c r="I111" i="15"/>
  <c r="H119" i="15"/>
  <c r="M111" i="15"/>
  <c r="L111" i="15"/>
  <c r="K111" i="15"/>
  <c r="J128" i="15"/>
  <c r="I128" i="15"/>
  <c r="M128" i="15"/>
  <c r="L128" i="15"/>
  <c r="K128" i="15"/>
  <c r="J137" i="15"/>
  <c r="I137" i="15"/>
  <c r="M137" i="15"/>
  <c r="K137" i="15"/>
  <c r="L137" i="15"/>
  <c r="J145" i="15"/>
  <c r="I145" i="15"/>
  <c r="M145" i="15"/>
  <c r="L145" i="15"/>
  <c r="K145" i="15"/>
  <c r="C161" i="15"/>
  <c r="J154" i="15"/>
  <c r="I154" i="15"/>
  <c r="M154" i="15"/>
  <c r="L154" i="15"/>
  <c r="K154" i="15"/>
  <c r="G21" i="16"/>
  <c r="F23" i="16"/>
  <c r="J26" i="16"/>
  <c r="I26" i="16"/>
  <c r="M26" i="16"/>
  <c r="L26" i="16"/>
  <c r="K26" i="16"/>
  <c r="E35" i="16"/>
  <c r="J34" i="16"/>
  <c r="I34" i="16"/>
  <c r="L34" i="16"/>
  <c r="K34" i="16"/>
  <c r="G37" i="16"/>
  <c r="F49" i="16"/>
  <c r="J43" i="16"/>
  <c r="I43" i="16"/>
  <c r="M43" i="16"/>
  <c r="K43" i="16"/>
  <c r="L43" i="16"/>
  <c r="J52" i="16"/>
  <c r="I52" i="16"/>
  <c r="M52" i="16"/>
  <c r="H51" i="16"/>
  <c r="L52" i="16"/>
  <c r="K52" i="16"/>
  <c r="G63" i="16"/>
  <c r="J60" i="16"/>
  <c r="I60" i="16"/>
  <c r="L60" i="16"/>
  <c r="K60" i="16"/>
  <c r="J69" i="16"/>
  <c r="I69" i="16"/>
  <c r="H77" i="16"/>
  <c r="L69" i="16"/>
  <c r="K69" i="16"/>
  <c r="J86" i="16"/>
  <c r="I86" i="16"/>
  <c r="L86" i="16"/>
  <c r="K86" i="16"/>
  <c r="C93" i="16"/>
  <c r="J95" i="16"/>
  <c r="I95" i="16"/>
  <c r="M95" i="16"/>
  <c r="L95" i="16"/>
  <c r="K95" i="16"/>
  <c r="J103" i="16"/>
  <c r="I103" i="16"/>
  <c r="L103" i="16"/>
  <c r="K103" i="16"/>
  <c r="D107" i="16"/>
  <c r="C119" i="16"/>
  <c r="J112" i="16"/>
  <c r="I112" i="16"/>
  <c r="K112" i="16"/>
  <c r="L112" i="16"/>
  <c r="E121" i="16"/>
  <c r="D133" i="16"/>
  <c r="J129" i="16"/>
  <c r="I129" i="16"/>
  <c r="M129" i="16"/>
  <c r="L129" i="16"/>
  <c r="K129" i="16"/>
  <c r="F135" i="16"/>
  <c r="J138" i="16"/>
  <c r="I138" i="16"/>
  <c r="L138" i="16"/>
  <c r="K138" i="16"/>
  <c r="E147" i="16"/>
  <c r="J146" i="16"/>
  <c r="I146" i="16"/>
  <c r="K146" i="16"/>
  <c r="L146" i="16"/>
  <c r="G149" i="16"/>
  <c r="F161" i="16"/>
  <c r="J155" i="16"/>
  <c r="I155" i="16"/>
  <c r="M155" i="16"/>
  <c r="L155" i="16"/>
  <c r="K155" i="16"/>
  <c r="D9" i="17"/>
  <c r="J12" i="17"/>
  <c r="I12" i="17"/>
  <c r="K12" i="17"/>
  <c r="L12" i="17"/>
  <c r="J16" i="17"/>
  <c r="I16" i="17"/>
  <c r="L16" i="17"/>
  <c r="K16" i="17"/>
  <c r="J20" i="17"/>
  <c r="I20" i="17"/>
  <c r="K20" i="17"/>
  <c r="L20" i="17"/>
  <c r="J27" i="17"/>
  <c r="I27" i="17"/>
  <c r="H35" i="17"/>
  <c r="L27" i="17"/>
  <c r="K27" i="17"/>
  <c r="J44" i="17"/>
  <c r="I44" i="17"/>
  <c r="L44" i="17"/>
  <c r="K44" i="17"/>
  <c r="N20" i="18"/>
  <c r="S13" i="18"/>
  <c r="R13" i="18"/>
  <c r="G22" i="18"/>
  <c r="AA26" i="18"/>
  <c r="Z26" i="18"/>
  <c r="Y34" i="18"/>
  <c r="S30" i="18"/>
  <c r="R30" i="18"/>
  <c r="U36" i="18"/>
  <c r="G48" i="18"/>
  <c r="AA43" i="18"/>
  <c r="Z43" i="18"/>
  <c r="S47" i="18"/>
  <c r="R47" i="18"/>
  <c r="C50" i="18"/>
  <c r="U62" i="18"/>
  <c r="AA60" i="18"/>
  <c r="Z60" i="18"/>
  <c r="Q64" i="18"/>
  <c r="S65" i="18"/>
  <c r="R65" i="18"/>
  <c r="C76" i="18"/>
  <c r="S82" i="18"/>
  <c r="R82" i="18"/>
  <c r="Q90" i="18"/>
  <c r="M92" i="18"/>
  <c r="AA95" i="18"/>
  <c r="Z95" i="18"/>
  <c r="S99" i="18"/>
  <c r="R99" i="18"/>
  <c r="M118" i="18"/>
  <c r="AA112" i="18"/>
  <c r="Z112" i="18"/>
  <c r="S116" i="18"/>
  <c r="R116" i="18"/>
  <c r="AA129" i="18"/>
  <c r="Z129" i="18"/>
  <c r="W134" i="18"/>
  <c r="E148" i="18"/>
  <c r="S151" i="18"/>
  <c r="R151" i="18"/>
  <c r="W160" i="18"/>
  <c r="J159" i="18"/>
  <c r="I159" i="18"/>
  <c r="K159" i="18"/>
  <c r="AB9" i="22"/>
  <c r="E63" i="15"/>
  <c r="I62" i="15"/>
  <c r="M62" i="15"/>
  <c r="L62" i="15"/>
  <c r="K62" i="15"/>
  <c r="J62" i="15"/>
  <c r="F77" i="15"/>
  <c r="I71" i="15"/>
  <c r="M71" i="15"/>
  <c r="L71" i="15"/>
  <c r="J71" i="15"/>
  <c r="K71" i="15"/>
  <c r="I80" i="15"/>
  <c r="M80" i="15"/>
  <c r="L80" i="15"/>
  <c r="K80" i="15"/>
  <c r="J80" i="15"/>
  <c r="G91" i="15"/>
  <c r="I88" i="15"/>
  <c r="M88" i="15"/>
  <c r="L88" i="15"/>
  <c r="K88" i="15"/>
  <c r="J88" i="15"/>
  <c r="I97" i="15"/>
  <c r="H105" i="15"/>
  <c r="M97" i="15"/>
  <c r="L97" i="15"/>
  <c r="K97" i="15"/>
  <c r="J97" i="15"/>
  <c r="I114" i="15"/>
  <c r="M114" i="15"/>
  <c r="L114" i="15"/>
  <c r="K114" i="15"/>
  <c r="J114" i="15"/>
  <c r="I123" i="15"/>
  <c r="M123" i="15"/>
  <c r="L123" i="15"/>
  <c r="K123" i="15"/>
  <c r="J123" i="15"/>
  <c r="I131" i="15"/>
  <c r="M131" i="15"/>
  <c r="L131" i="15"/>
  <c r="K131" i="15"/>
  <c r="J131" i="15"/>
  <c r="C147" i="15"/>
  <c r="I140" i="15"/>
  <c r="M140" i="15"/>
  <c r="L140" i="15"/>
  <c r="J140" i="15"/>
  <c r="K140" i="15"/>
  <c r="I149" i="15"/>
  <c r="M149" i="15"/>
  <c r="L149" i="15"/>
  <c r="K149" i="15"/>
  <c r="J149" i="15"/>
  <c r="D161" i="15"/>
  <c r="I157" i="15"/>
  <c r="M157" i="15"/>
  <c r="L157" i="15"/>
  <c r="K157" i="15"/>
  <c r="J157" i="15"/>
  <c r="I13" i="16"/>
  <c r="H21" i="16"/>
  <c r="M13" i="16"/>
  <c r="L13" i="16"/>
  <c r="K13" i="16"/>
  <c r="J13" i="16"/>
  <c r="I17" i="16"/>
  <c r="M17" i="16"/>
  <c r="L17" i="16"/>
  <c r="J17" i="16"/>
  <c r="K17" i="16"/>
  <c r="G23" i="16"/>
  <c r="F35" i="16"/>
  <c r="I29" i="16"/>
  <c r="L29" i="16"/>
  <c r="K29" i="16"/>
  <c r="J29" i="16"/>
  <c r="I38" i="16"/>
  <c r="H37" i="16"/>
  <c r="L38" i="16"/>
  <c r="K38" i="16"/>
  <c r="J38" i="16"/>
  <c r="G49" i="16"/>
  <c r="I46" i="16"/>
  <c r="M46" i="16"/>
  <c r="L46" i="16"/>
  <c r="J46" i="16"/>
  <c r="K46" i="16"/>
  <c r="I55" i="16"/>
  <c r="H63" i="16"/>
  <c r="L55" i="16"/>
  <c r="K55" i="16"/>
  <c r="J55" i="16"/>
  <c r="I72" i="16"/>
  <c r="M72" i="16"/>
  <c r="L72" i="16"/>
  <c r="K72" i="16"/>
  <c r="J72" i="16"/>
  <c r="C79" i="16"/>
  <c r="I81" i="16"/>
  <c r="L81" i="16"/>
  <c r="J81" i="16"/>
  <c r="K81" i="16"/>
  <c r="I89" i="16"/>
  <c r="L89" i="16"/>
  <c r="K89" i="16"/>
  <c r="J89" i="16"/>
  <c r="D93" i="16"/>
  <c r="C105" i="16"/>
  <c r="I98" i="16"/>
  <c r="M98" i="16"/>
  <c r="L98" i="16"/>
  <c r="K98" i="16"/>
  <c r="J98" i="16"/>
  <c r="E107" i="16"/>
  <c r="D119" i="16"/>
  <c r="I115" i="16"/>
  <c r="L115" i="16"/>
  <c r="J115" i="16"/>
  <c r="K115" i="16"/>
  <c r="F121" i="16"/>
  <c r="I124" i="16"/>
  <c r="L124" i="16"/>
  <c r="K124" i="16"/>
  <c r="J124" i="16"/>
  <c r="E133" i="16"/>
  <c r="I132" i="16"/>
  <c r="M132" i="16"/>
  <c r="L132" i="16"/>
  <c r="K132" i="16"/>
  <c r="J132" i="16"/>
  <c r="G135" i="16"/>
  <c r="F147" i="16"/>
  <c r="I141" i="16"/>
  <c r="L141" i="16"/>
  <c r="K141" i="16"/>
  <c r="J141" i="16"/>
  <c r="I150" i="16"/>
  <c r="H149" i="16"/>
  <c r="L150" i="16"/>
  <c r="J150" i="16"/>
  <c r="K150" i="16"/>
  <c r="G161" i="16"/>
  <c r="I158" i="16"/>
  <c r="M158" i="16"/>
  <c r="L158" i="16"/>
  <c r="K158" i="16"/>
  <c r="J158" i="16"/>
  <c r="E9" i="17"/>
  <c r="C21" i="17"/>
  <c r="I30" i="17"/>
  <c r="L30" i="17"/>
  <c r="K30" i="17"/>
  <c r="J30" i="17"/>
  <c r="C37" i="17"/>
  <c r="I39" i="17"/>
  <c r="M39" i="17"/>
  <c r="L39" i="17"/>
  <c r="J39" i="17"/>
  <c r="K39" i="17"/>
  <c r="I47" i="17"/>
  <c r="M47" i="17"/>
  <c r="L47" i="17"/>
  <c r="K47" i="17"/>
  <c r="J47" i="17"/>
  <c r="N22" i="18"/>
  <c r="K39" i="18"/>
  <c r="J39" i="18"/>
  <c r="I39" i="18"/>
  <c r="N48" i="18"/>
  <c r="K56" i="18"/>
  <c r="J56" i="18"/>
  <c r="I56" i="18"/>
  <c r="X64" i="18"/>
  <c r="K73" i="18"/>
  <c r="J73" i="18"/>
  <c r="I73" i="18"/>
  <c r="F78" i="18"/>
  <c r="X90" i="18"/>
  <c r="F104" i="18"/>
  <c r="K108" i="18"/>
  <c r="J108" i="18"/>
  <c r="I108" i="18"/>
  <c r="P120" i="18"/>
  <c r="K125" i="18"/>
  <c r="J125" i="18"/>
  <c r="I125" i="18"/>
  <c r="P146" i="18"/>
  <c r="K142" i="18"/>
  <c r="J142" i="18"/>
  <c r="I142" i="18"/>
  <c r="L148" i="18"/>
  <c r="H13" i="19"/>
  <c r="P18" i="19"/>
  <c r="X24" i="19"/>
  <c r="H30" i="19"/>
  <c r="X41" i="19"/>
  <c r="H47" i="19"/>
  <c r="P53" i="19"/>
  <c r="X58" i="19"/>
  <c r="P70" i="19"/>
  <c r="X75" i="19"/>
  <c r="H82" i="19"/>
  <c r="P87" i="19"/>
  <c r="H98" i="19"/>
  <c r="X100" i="19"/>
  <c r="P103" i="19"/>
  <c r="X109" i="19"/>
  <c r="J13" i="21"/>
  <c r="I13" i="21"/>
  <c r="H13" i="21"/>
  <c r="J21" i="21"/>
  <c r="I21" i="21"/>
  <c r="H21" i="21"/>
  <c r="J54" i="21"/>
  <c r="I54" i="21"/>
  <c r="H54" i="21"/>
  <c r="J71" i="21"/>
  <c r="I71" i="21"/>
  <c r="H71" i="21"/>
  <c r="J88" i="21"/>
  <c r="I88" i="21"/>
  <c r="H88" i="21"/>
  <c r="J105" i="21"/>
  <c r="I105" i="21"/>
  <c r="H105" i="21"/>
  <c r="J123" i="21"/>
  <c r="I123" i="21"/>
  <c r="H123" i="21"/>
  <c r="J140" i="21"/>
  <c r="I140" i="21"/>
  <c r="H140" i="21"/>
  <c r="G148" i="21"/>
  <c r="J157" i="21"/>
  <c r="I157" i="21"/>
  <c r="H157" i="21"/>
  <c r="J153" i="24"/>
  <c r="F63" i="15"/>
  <c r="L57" i="15"/>
  <c r="K57" i="15"/>
  <c r="M57" i="15"/>
  <c r="J57" i="15"/>
  <c r="I57" i="15"/>
  <c r="M66" i="15"/>
  <c r="L66" i="15"/>
  <c r="K66" i="15"/>
  <c r="J66" i="15"/>
  <c r="I66" i="15"/>
  <c r="G77" i="15"/>
  <c r="M74" i="15"/>
  <c r="L74" i="15"/>
  <c r="K74" i="15"/>
  <c r="I74" i="15"/>
  <c r="J74" i="15"/>
  <c r="H91" i="15"/>
  <c r="M83" i="15"/>
  <c r="L83" i="15"/>
  <c r="K83" i="15"/>
  <c r="J83" i="15"/>
  <c r="I83" i="15"/>
  <c r="M100" i="15"/>
  <c r="L100" i="15"/>
  <c r="K100" i="15"/>
  <c r="J100" i="15"/>
  <c r="I100" i="15"/>
  <c r="M109" i="15"/>
  <c r="L109" i="15"/>
  <c r="K109" i="15"/>
  <c r="I109" i="15"/>
  <c r="J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I143" i="15"/>
  <c r="J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H23" i="16"/>
  <c r="L24" i="16"/>
  <c r="K24" i="16"/>
  <c r="J24" i="16"/>
  <c r="I24" i="16"/>
  <c r="G35" i="16"/>
  <c r="M32" i="16"/>
  <c r="L32" i="16"/>
  <c r="K32" i="16"/>
  <c r="J32" i="16"/>
  <c r="I32" i="16"/>
  <c r="H49" i="16"/>
  <c r="M41" i="16"/>
  <c r="L41" i="16"/>
  <c r="K41" i="16"/>
  <c r="J41" i="16"/>
  <c r="I41" i="16"/>
  <c r="M58" i="16"/>
  <c r="L58" i="16"/>
  <c r="K58" i="16"/>
  <c r="J58" i="16"/>
  <c r="I58" i="16"/>
  <c r="C65" i="16"/>
  <c r="L67" i="16"/>
  <c r="K67" i="16"/>
  <c r="J67" i="16"/>
  <c r="I67" i="16"/>
  <c r="M75" i="16"/>
  <c r="L75" i="16"/>
  <c r="K75" i="16"/>
  <c r="J75" i="16"/>
  <c r="I75" i="16"/>
  <c r="D79" i="16"/>
  <c r="C91" i="16"/>
  <c r="L84" i="16"/>
  <c r="K84" i="16"/>
  <c r="I84" i="16"/>
  <c r="J84" i="16"/>
  <c r="E93" i="16"/>
  <c r="D105" i="16"/>
  <c r="L101" i="16"/>
  <c r="K101" i="16"/>
  <c r="J101" i="16"/>
  <c r="I101" i="16"/>
  <c r="F107" i="16"/>
  <c r="L110" i="16"/>
  <c r="K110" i="16"/>
  <c r="J110" i="16"/>
  <c r="I110" i="16"/>
  <c r="E119" i="16"/>
  <c r="M118" i="16"/>
  <c r="L118" i="16"/>
  <c r="K118" i="16"/>
  <c r="I118" i="16"/>
  <c r="J118" i="16"/>
  <c r="G121" i="16"/>
  <c r="F133" i="16"/>
  <c r="L127" i="16"/>
  <c r="K127" i="16"/>
  <c r="J127" i="16"/>
  <c r="I127" i="16"/>
  <c r="H135" i="16"/>
  <c r="L136" i="16"/>
  <c r="K136" i="16"/>
  <c r="J136" i="16"/>
  <c r="I136" i="16"/>
  <c r="G147" i="16"/>
  <c r="M144" i="16"/>
  <c r="L144" i="16"/>
  <c r="K144" i="16"/>
  <c r="J144" i="16"/>
  <c r="I144" i="16"/>
  <c r="H161" i="16"/>
  <c r="L153" i="16"/>
  <c r="K153" i="16"/>
  <c r="I153" i="16"/>
  <c r="J153" i="16"/>
  <c r="F9" i="17"/>
  <c r="L11" i="17"/>
  <c r="K11" i="17"/>
  <c r="J11" i="17"/>
  <c r="I11" i="17"/>
  <c r="D21" i="17"/>
  <c r="L15" i="17"/>
  <c r="K15" i="17"/>
  <c r="J15" i="17"/>
  <c r="I15" i="17"/>
  <c r="L19" i="17"/>
  <c r="K19" i="17"/>
  <c r="J19" i="17"/>
  <c r="I19" i="17"/>
  <c r="C23" i="17"/>
  <c r="M25" i="17"/>
  <c r="L25" i="17"/>
  <c r="K25" i="17"/>
  <c r="I25" i="17"/>
  <c r="J25" i="17"/>
  <c r="L33" i="17"/>
  <c r="K33" i="17"/>
  <c r="J33" i="17"/>
  <c r="I33" i="17"/>
  <c r="D37" i="17"/>
  <c r="C49" i="17"/>
  <c r="L42" i="17"/>
  <c r="K42" i="17"/>
  <c r="I42" i="17"/>
  <c r="J42" i="17"/>
  <c r="C8" i="18"/>
  <c r="AA13" i="18"/>
  <c r="Z13" i="18"/>
  <c r="S17" i="18"/>
  <c r="R17" i="18"/>
  <c r="O22" i="18"/>
  <c r="AA30" i="18"/>
  <c r="Z30" i="18"/>
  <c r="O48" i="18"/>
  <c r="AA47" i="18"/>
  <c r="Z47" i="18"/>
  <c r="S52" i="18"/>
  <c r="R52" i="18"/>
  <c r="Y64" i="18"/>
  <c r="AA65" i="18"/>
  <c r="Z65" i="18"/>
  <c r="S69" i="18"/>
  <c r="R69" i="18"/>
  <c r="G78" i="18"/>
  <c r="AB82" i="18"/>
  <c r="AA82" i="18"/>
  <c r="Z82" i="18"/>
  <c r="Y90" i="18"/>
  <c r="S86" i="18"/>
  <c r="R86" i="18"/>
  <c r="U92" i="18"/>
  <c r="G104" i="18"/>
  <c r="AA99" i="18"/>
  <c r="Z99" i="18"/>
  <c r="S103" i="18"/>
  <c r="R103" i="18"/>
  <c r="C106" i="18"/>
  <c r="U118" i="18"/>
  <c r="AA116" i="18"/>
  <c r="Z116" i="18"/>
  <c r="Q120" i="18"/>
  <c r="S121" i="18"/>
  <c r="R121" i="18"/>
  <c r="C132" i="18"/>
  <c r="S138" i="18"/>
  <c r="R138" i="18"/>
  <c r="Q146" i="18"/>
  <c r="M148" i="18"/>
  <c r="AA151" i="18"/>
  <c r="Z151" i="18"/>
  <c r="S155" i="18"/>
  <c r="R155" i="18"/>
  <c r="J97" i="24"/>
  <c r="D20" i="18"/>
  <c r="L20" i="18"/>
  <c r="K14" i="18"/>
  <c r="J14" i="18"/>
  <c r="I14" i="18"/>
  <c r="K18" i="18"/>
  <c r="J18" i="18"/>
  <c r="I18" i="18"/>
  <c r="K23" i="18"/>
  <c r="J23" i="18"/>
  <c r="I23" i="18"/>
  <c r="H22" i="18"/>
  <c r="P22" i="18"/>
  <c r="X22" i="18"/>
  <c r="K27" i="18"/>
  <c r="J27" i="18"/>
  <c r="I27" i="18"/>
  <c r="K31" i="18"/>
  <c r="J31" i="18"/>
  <c r="I31" i="18"/>
  <c r="F36" i="18"/>
  <c r="N36" i="18"/>
  <c r="V36" i="18"/>
  <c r="K40" i="18"/>
  <c r="J40" i="18"/>
  <c r="I40" i="18"/>
  <c r="H48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K79" i="18"/>
  <c r="J79" i="18"/>
  <c r="I79" i="18"/>
  <c r="H78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K139" i="18"/>
  <c r="J139" i="18"/>
  <c r="I139" i="18"/>
  <c r="K143" i="18"/>
  <c r="J143" i="18"/>
  <c r="I143" i="18"/>
  <c r="F148" i="18"/>
  <c r="N148" i="18"/>
  <c r="V148" i="18"/>
  <c r="H160" i="18"/>
  <c r="K152" i="18"/>
  <c r="J152" i="18"/>
  <c r="I152" i="18"/>
  <c r="P160" i="18"/>
  <c r="X160" i="18"/>
  <c r="K156" i="18"/>
  <c r="J156" i="18"/>
  <c r="I156" i="18"/>
  <c r="AA158" i="18"/>
  <c r="Z158" i="18"/>
  <c r="T11" i="21"/>
  <c r="S11" i="21"/>
  <c r="R11" i="21"/>
  <c r="T13" i="21"/>
  <c r="S13" i="21"/>
  <c r="R13" i="21"/>
  <c r="T15" i="21"/>
  <c r="S15" i="21"/>
  <c r="R15" i="21"/>
  <c r="T17" i="21"/>
  <c r="S17" i="21"/>
  <c r="R17" i="21"/>
  <c r="T19" i="21"/>
  <c r="S19" i="21"/>
  <c r="R19" i="21"/>
  <c r="T21" i="21"/>
  <c r="S21" i="21"/>
  <c r="R21" i="21"/>
  <c r="J25" i="21"/>
  <c r="I25" i="21"/>
  <c r="H25" i="21"/>
  <c r="J29" i="21"/>
  <c r="I29" i="21"/>
  <c r="H29" i="21"/>
  <c r="J33" i="21"/>
  <c r="I33" i="21"/>
  <c r="H33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J72" i="21"/>
  <c r="I72" i="21"/>
  <c r="H72" i="21"/>
  <c r="J76" i="21"/>
  <c r="I76" i="21"/>
  <c r="H76" i="21"/>
  <c r="J81" i="21"/>
  <c r="I81" i="21"/>
  <c r="H81" i="21"/>
  <c r="J85" i="21"/>
  <c r="I85" i="21"/>
  <c r="H85" i="21"/>
  <c r="J89" i="21"/>
  <c r="I89" i="21"/>
  <c r="H89" i="21"/>
  <c r="J94" i="21"/>
  <c r="I94" i="21"/>
  <c r="H94" i="21"/>
  <c r="J98" i="21"/>
  <c r="I98" i="21"/>
  <c r="H98" i="21"/>
  <c r="G106" i="21"/>
  <c r="J102" i="21"/>
  <c r="I102" i="21"/>
  <c r="H102" i="21"/>
  <c r="J111" i="21"/>
  <c r="I111" i="21"/>
  <c r="H111" i="21"/>
  <c r="J115" i="21"/>
  <c r="I115" i="21"/>
  <c r="H115" i="21"/>
  <c r="J119" i="21"/>
  <c r="I119" i="21"/>
  <c r="H119" i="21"/>
  <c r="J124" i="21"/>
  <c r="I124" i="21"/>
  <c r="H124" i="21"/>
  <c r="J128" i="21"/>
  <c r="I128" i="21"/>
  <c r="H128" i="21"/>
  <c r="J132" i="21"/>
  <c r="I132" i="21"/>
  <c r="H132" i="21"/>
  <c r="J137" i="21"/>
  <c r="I137" i="21"/>
  <c r="H137" i="21"/>
  <c r="J141" i="21"/>
  <c r="I141" i="21"/>
  <c r="H141" i="21"/>
  <c r="J145" i="21"/>
  <c r="I145" i="21"/>
  <c r="H145" i="21"/>
  <c r="J150" i="21"/>
  <c r="I150" i="21"/>
  <c r="H150" i="21"/>
  <c r="G162" i="21"/>
  <c r="J154" i="21"/>
  <c r="I154" i="21"/>
  <c r="H154" i="21"/>
  <c r="J158" i="21"/>
  <c r="I158" i="21"/>
  <c r="H158" i="21"/>
  <c r="AB11" i="22"/>
  <c r="L11" i="24"/>
  <c r="F126" i="24"/>
  <c r="AA10" i="18"/>
  <c r="Z10" i="18"/>
  <c r="E20" i="18"/>
  <c r="M20" i="18"/>
  <c r="U20" i="18"/>
  <c r="S14" i="18"/>
  <c r="R14" i="18"/>
  <c r="AA14" i="18"/>
  <c r="Z14" i="18"/>
  <c r="S18" i="18"/>
  <c r="R18" i="18"/>
  <c r="AB18" i="18"/>
  <c r="AA18" i="18"/>
  <c r="Z18" i="18"/>
  <c r="T23" i="18"/>
  <c r="S23" i="18"/>
  <c r="R23" i="18"/>
  <c r="Q22" i="18"/>
  <c r="AA23" i="18"/>
  <c r="Z23" i="18"/>
  <c r="Y22" i="18"/>
  <c r="C34" i="18"/>
  <c r="S27" i="18"/>
  <c r="R27" i="18"/>
  <c r="AA27" i="18"/>
  <c r="Z27" i="18"/>
  <c r="S31" i="18"/>
  <c r="R31" i="18"/>
  <c r="AA31" i="18"/>
  <c r="Z31" i="18"/>
  <c r="G36" i="18"/>
  <c r="O36" i="18"/>
  <c r="W36" i="18"/>
  <c r="T40" i="18"/>
  <c r="S40" i="18"/>
  <c r="R40" i="18"/>
  <c r="Q48" i="18"/>
  <c r="AA40" i="18"/>
  <c r="Z40" i="18"/>
  <c r="Y48" i="18"/>
  <c r="T44" i="18"/>
  <c r="S44" i="18"/>
  <c r="R44" i="18"/>
  <c r="AA44" i="18"/>
  <c r="Z44" i="18"/>
  <c r="E50" i="18"/>
  <c r="M50" i="18"/>
  <c r="U50" i="18"/>
  <c r="S53" i="18"/>
  <c r="R53" i="18"/>
  <c r="AA53" i="18"/>
  <c r="Z53" i="18"/>
  <c r="G62" i="18"/>
  <c r="O62" i="18"/>
  <c r="W62" i="18"/>
  <c r="S57" i="18"/>
  <c r="R57" i="18"/>
  <c r="AB57" i="18"/>
  <c r="AA57" i="18"/>
  <c r="Z57" i="18"/>
  <c r="T61" i="18"/>
  <c r="S61" i="18"/>
  <c r="R61" i="18"/>
  <c r="AA61" i="18"/>
  <c r="Z61" i="18"/>
  <c r="C64" i="18"/>
  <c r="S66" i="18"/>
  <c r="R66" i="18"/>
  <c r="AA66" i="18"/>
  <c r="Z66" i="18"/>
  <c r="E76" i="18"/>
  <c r="M76" i="18"/>
  <c r="U76" i="18"/>
  <c r="T70" i="18"/>
  <c r="S70" i="18"/>
  <c r="R70" i="18"/>
  <c r="AA70" i="18"/>
  <c r="Z70" i="18"/>
  <c r="S74" i="18"/>
  <c r="R74" i="18"/>
  <c r="AA74" i="18"/>
  <c r="Z74" i="18"/>
  <c r="S79" i="18"/>
  <c r="R79" i="18"/>
  <c r="Q78" i="18"/>
  <c r="AB79" i="18"/>
  <c r="AA79" i="18"/>
  <c r="Z79" i="18"/>
  <c r="Y78" i="18"/>
  <c r="C90" i="18"/>
  <c r="S83" i="18"/>
  <c r="R83" i="18"/>
  <c r="AB83" i="18"/>
  <c r="AA83" i="18"/>
  <c r="Z83" i="18"/>
  <c r="S87" i="18"/>
  <c r="R87" i="18"/>
  <c r="AA87" i="18"/>
  <c r="Z87" i="18"/>
  <c r="G92" i="18"/>
  <c r="O92" i="18"/>
  <c r="W92" i="18"/>
  <c r="S96" i="18"/>
  <c r="R96" i="18"/>
  <c r="Q104" i="18"/>
  <c r="AB96" i="18"/>
  <c r="AA96" i="18"/>
  <c r="Z96" i="18"/>
  <c r="Y104" i="18"/>
  <c r="S100" i="18"/>
  <c r="R100" i="18"/>
  <c r="AA100" i="18"/>
  <c r="Z100" i="18"/>
  <c r="E106" i="18"/>
  <c r="M106" i="18"/>
  <c r="U106" i="18"/>
  <c r="S109" i="18"/>
  <c r="R109" i="18"/>
  <c r="AB109" i="18"/>
  <c r="AA109" i="18"/>
  <c r="Z109" i="18"/>
  <c r="G118" i="18"/>
  <c r="O118" i="18"/>
  <c r="W118" i="18"/>
  <c r="S113" i="18"/>
  <c r="R113" i="18"/>
  <c r="AA113" i="18"/>
  <c r="Z113" i="18"/>
  <c r="S117" i="18"/>
  <c r="R117" i="18"/>
  <c r="AA117" i="18"/>
  <c r="Z117" i="18"/>
  <c r="C120" i="18"/>
  <c r="S122" i="18"/>
  <c r="R122" i="18"/>
  <c r="AA122" i="18"/>
  <c r="Z122" i="18"/>
  <c r="E132" i="18"/>
  <c r="M132" i="18"/>
  <c r="U132" i="18"/>
  <c r="S126" i="18"/>
  <c r="R126" i="18"/>
  <c r="AA126" i="18"/>
  <c r="Z126" i="18"/>
  <c r="S130" i="18"/>
  <c r="R130" i="18"/>
  <c r="AB130" i="18"/>
  <c r="AA130" i="18"/>
  <c r="Z130" i="18"/>
  <c r="T135" i="18"/>
  <c r="S135" i="18"/>
  <c r="R135" i="18"/>
  <c r="Q134" i="18"/>
  <c r="AA135" i="18"/>
  <c r="Z135" i="18"/>
  <c r="Y134" i="18"/>
  <c r="C146" i="18"/>
  <c r="S139" i="18"/>
  <c r="R139" i="18"/>
  <c r="AA139" i="18"/>
  <c r="Z139" i="18"/>
  <c r="S143" i="18"/>
  <c r="R143" i="18"/>
  <c r="AA143" i="18"/>
  <c r="Z143" i="18"/>
  <c r="G148" i="18"/>
  <c r="O148" i="18"/>
  <c r="W148" i="18"/>
  <c r="T152" i="18"/>
  <c r="S152" i="18"/>
  <c r="R152" i="18"/>
  <c r="Q160" i="18"/>
  <c r="AA152" i="18"/>
  <c r="Z152" i="18"/>
  <c r="Y160" i="18"/>
  <c r="T156" i="18"/>
  <c r="S156" i="18"/>
  <c r="R156" i="18"/>
  <c r="AA156" i="18"/>
  <c r="Z156" i="18"/>
  <c r="C49" i="22"/>
  <c r="V20" i="18"/>
  <c r="K15" i="18"/>
  <c r="J15" i="18"/>
  <c r="I15" i="18"/>
  <c r="K19" i="18"/>
  <c r="J19" i="18"/>
  <c r="I19" i="18"/>
  <c r="K24" i="18"/>
  <c r="J24" i="18"/>
  <c r="I24" i="18"/>
  <c r="D34" i="18"/>
  <c r="L34" i="18"/>
  <c r="K28" i="18"/>
  <c r="J28" i="18"/>
  <c r="I28" i="18"/>
  <c r="K32" i="18"/>
  <c r="J32" i="18"/>
  <c r="I32" i="18"/>
  <c r="K37" i="18"/>
  <c r="J37" i="18"/>
  <c r="I37" i="18"/>
  <c r="H36" i="18"/>
  <c r="P36" i="18"/>
  <c r="X36" i="18"/>
  <c r="K41" i="18"/>
  <c r="J41" i="18"/>
  <c r="I41" i="18"/>
  <c r="K45" i="18"/>
  <c r="J45" i="18"/>
  <c r="I45" i="18"/>
  <c r="F50" i="18"/>
  <c r="N50" i="18"/>
  <c r="V50" i="18"/>
  <c r="K54" i="18"/>
  <c r="J54" i="18"/>
  <c r="I54" i="18"/>
  <c r="H62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K80" i="18"/>
  <c r="J80" i="18"/>
  <c r="I80" i="18"/>
  <c r="D90" i="18"/>
  <c r="L90" i="18"/>
  <c r="K84" i="18"/>
  <c r="J84" i="18"/>
  <c r="I84" i="18"/>
  <c r="K88" i="18"/>
  <c r="J88" i="18"/>
  <c r="I88" i="18"/>
  <c r="K93" i="18"/>
  <c r="J93" i="18"/>
  <c r="I93" i="18"/>
  <c r="H92" i="18"/>
  <c r="P92" i="18"/>
  <c r="X92" i="18"/>
  <c r="K97" i="18"/>
  <c r="J97" i="18"/>
  <c r="I97" i="18"/>
  <c r="K101" i="18"/>
  <c r="J101" i="18"/>
  <c r="I101" i="18"/>
  <c r="F106" i="18"/>
  <c r="N106" i="18"/>
  <c r="V106" i="18"/>
  <c r="K110" i="18"/>
  <c r="J110" i="18"/>
  <c r="I110" i="18"/>
  <c r="H118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K144" i="18"/>
  <c r="J144" i="18"/>
  <c r="I144" i="18"/>
  <c r="K149" i="18"/>
  <c r="J149" i="18"/>
  <c r="I149" i="18"/>
  <c r="H148" i="18"/>
  <c r="P148" i="18"/>
  <c r="X148" i="18"/>
  <c r="K153" i="18"/>
  <c r="J153" i="18"/>
  <c r="I153" i="18"/>
  <c r="K157" i="18"/>
  <c r="J157" i="18"/>
  <c r="I157" i="18"/>
  <c r="S158" i="18"/>
  <c r="R158" i="18"/>
  <c r="J10" i="21"/>
  <c r="I10" i="21"/>
  <c r="H10" i="21"/>
  <c r="J12" i="21"/>
  <c r="I12" i="21"/>
  <c r="H12" i="21"/>
  <c r="J14" i="21"/>
  <c r="I14" i="21"/>
  <c r="H14" i="21"/>
  <c r="G22" i="21"/>
  <c r="J16" i="21"/>
  <c r="I16" i="21"/>
  <c r="H16" i="21"/>
  <c r="J18" i="21"/>
  <c r="I18" i="21"/>
  <c r="H18" i="21"/>
  <c r="J20" i="21"/>
  <c r="I20" i="21"/>
  <c r="H20" i="21"/>
  <c r="J26" i="21"/>
  <c r="I26" i="21"/>
  <c r="H26" i="21"/>
  <c r="J30" i="21"/>
  <c r="I30" i="21"/>
  <c r="H30" i="21"/>
  <c r="J34" i="21"/>
  <c r="I34" i="21"/>
  <c r="H34" i="21"/>
  <c r="J39" i="21"/>
  <c r="I39" i="21"/>
  <c r="H39" i="21"/>
  <c r="J43" i="21"/>
  <c r="I43" i="21"/>
  <c r="H43" i="21"/>
  <c r="J47" i="21"/>
  <c r="I47" i="21"/>
  <c r="H47" i="21"/>
  <c r="J52" i="21"/>
  <c r="I52" i="21"/>
  <c r="H52" i="21"/>
  <c r="J56" i="21"/>
  <c r="I56" i="21"/>
  <c r="H56" i="21"/>
  <c r="G64" i="21"/>
  <c r="J60" i="21"/>
  <c r="I60" i="21"/>
  <c r="H60" i="21"/>
  <c r="J69" i="21"/>
  <c r="I69" i="21"/>
  <c r="H69" i="21"/>
  <c r="J73" i="21"/>
  <c r="I73" i="21"/>
  <c r="H73" i="21"/>
  <c r="J77" i="21"/>
  <c r="I77" i="21"/>
  <c r="H77" i="21"/>
  <c r="J82" i="21"/>
  <c r="I82" i="21"/>
  <c r="H82" i="21"/>
  <c r="J86" i="21"/>
  <c r="I86" i="21"/>
  <c r="H86" i="21"/>
  <c r="J90" i="21"/>
  <c r="I90" i="21"/>
  <c r="H90" i="21"/>
  <c r="J95" i="21"/>
  <c r="I95" i="21"/>
  <c r="H95" i="21"/>
  <c r="J99" i="21"/>
  <c r="I99" i="21"/>
  <c r="H99" i="21"/>
  <c r="J103" i="21"/>
  <c r="I103" i="21"/>
  <c r="H103" i="21"/>
  <c r="J108" i="21"/>
  <c r="I108" i="21"/>
  <c r="H108" i="21"/>
  <c r="J112" i="21"/>
  <c r="I112" i="21"/>
  <c r="H112" i="21"/>
  <c r="G120" i="21"/>
  <c r="J116" i="21"/>
  <c r="I116" i="21"/>
  <c r="H116" i="21"/>
  <c r="J125" i="21"/>
  <c r="I125" i="21"/>
  <c r="H125" i="21"/>
  <c r="J129" i="21"/>
  <c r="I129" i="21"/>
  <c r="H129" i="21"/>
  <c r="J133" i="21"/>
  <c r="I133" i="21"/>
  <c r="H133" i="21"/>
  <c r="J138" i="21"/>
  <c r="I138" i="21"/>
  <c r="H138" i="21"/>
  <c r="J142" i="21"/>
  <c r="I142" i="21"/>
  <c r="H142" i="21"/>
  <c r="J146" i="21"/>
  <c r="I146" i="21"/>
  <c r="H146" i="21"/>
  <c r="J151" i="21"/>
  <c r="I151" i="21"/>
  <c r="H151" i="21"/>
  <c r="J155" i="21"/>
  <c r="I155" i="21"/>
  <c r="H155" i="21"/>
  <c r="F123" i="24"/>
  <c r="M8" i="18"/>
  <c r="U8" i="18"/>
  <c r="S11" i="18"/>
  <c r="R11" i="18"/>
  <c r="AA11" i="18"/>
  <c r="Z11" i="18"/>
  <c r="AB11" i="18"/>
  <c r="G20" i="18"/>
  <c r="O20" i="18"/>
  <c r="W20" i="18"/>
  <c r="S15" i="18"/>
  <c r="R15" i="18"/>
  <c r="AA15" i="18"/>
  <c r="Z15" i="18"/>
  <c r="S19" i="18"/>
  <c r="R19" i="18"/>
  <c r="AA19" i="18"/>
  <c r="Z19" i="18"/>
  <c r="C22" i="18"/>
  <c r="S24" i="18"/>
  <c r="R24" i="18"/>
  <c r="AA24" i="18"/>
  <c r="Z24" i="18"/>
  <c r="E34" i="18"/>
  <c r="M34" i="18"/>
  <c r="U34" i="18"/>
  <c r="S28" i="18"/>
  <c r="R28" i="18"/>
  <c r="AA28" i="18"/>
  <c r="Z28" i="18"/>
  <c r="S32" i="18"/>
  <c r="R32" i="18"/>
  <c r="AA32" i="18"/>
  <c r="Z32" i="18"/>
  <c r="AB32" i="18"/>
  <c r="S37" i="18"/>
  <c r="R37" i="18"/>
  <c r="Q36" i="18"/>
  <c r="AA37" i="18"/>
  <c r="Z37" i="18"/>
  <c r="Y36" i="18"/>
  <c r="AB37" i="18"/>
  <c r="C48" i="18"/>
  <c r="S41" i="18"/>
  <c r="R41" i="18"/>
  <c r="AA41" i="18"/>
  <c r="Z41" i="18"/>
  <c r="S45" i="18"/>
  <c r="R45" i="18"/>
  <c r="AA45" i="18"/>
  <c r="Z45" i="18"/>
  <c r="G50" i="18"/>
  <c r="O50" i="18"/>
  <c r="W50" i="18"/>
  <c r="S54" i="18"/>
  <c r="R54" i="18"/>
  <c r="Q62" i="18"/>
  <c r="AA54" i="18"/>
  <c r="Z54" i="18"/>
  <c r="Y62" i="18"/>
  <c r="AB54" i="18"/>
  <c r="S58" i="18"/>
  <c r="R58" i="18"/>
  <c r="T58" i="18"/>
  <c r="AA58" i="18"/>
  <c r="Z58" i="18"/>
  <c r="E64" i="18"/>
  <c r="M64" i="18"/>
  <c r="U64" i="18"/>
  <c r="S67" i="18"/>
  <c r="R67" i="18"/>
  <c r="AA67" i="18"/>
  <c r="Z67" i="18"/>
  <c r="G76" i="18"/>
  <c r="O76" i="18"/>
  <c r="W76" i="18"/>
  <c r="S71" i="18"/>
  <c r="R71" i="18"/>
  <c r="AA71" i="18"/>
  <c r="Z71" i="18"/>
  <c r="AB71" i="18"/>
  <c r="S75" i="18"/>
  <c r="R75" i="18"/>
  <c r="T75" i="18"/>
  <c r="AA75" i="18"/>
  <c r="Z75" i="18"/>
  <c r="C78" i="18"/>
  <c r="S80" i="18"/>
  <c r="R80" i="18"/>
  <c r="AA80" i="18"/>
  <c r="Z80" i="18"/>
  <c r="E90" i="18"/>
  <c r="M90" i="18"/>
  <c r="U90" i="18"/>
  <c r="S84" i="18"/>
  <c r="R84" i="18"/>
  <c r="T84" i="18"/>
  <c r="AA84" i="18"/>
  <c r="Z84" i="18"/>
  <c r="S88" i="18"/>
  <c r="R88" i="18"/>
  <c r="AA88" i="18"/>
  <c r="Z88" i="18"/>
  <c r="S93" i="18"/>
  <c r="R93" i="18"/>
  <c r="Q92" i="18"/>
  <c r="AA93" i="18"/>
  <c r="Z93" i="18"/>
  <c r="Y92" i="18"/>
  <c r="C104" i="18"/>
  <c r="S97" i="18"/>
  <c r="R97" i="18"/>
  <c r="AA97" i="18"/>
  <c r="Z97" i="18"/>
  <c r="AB97" i="18"/>
  <c r="S101" i="18"/>
  <c r="R101" i="18"/>
  <c r="AA101" i="18"/>
  <c r="Z101" i="18"/>
  <c r="G106" i="18"/>
  <c r="O106" i="18"/>
  <c r="W106" i="18"/>
  <c r="S110" i="18"/>
  <c r="R110" i="18"/>
  <c r="Q118" i="18"/>
  <c r="AA110" i="18"/>
  <c r="Z110" i="18"/>
  <c r="Y118" i="18"/>
  <c r="S114" i="18"/>
  <c r="R114" i="18"/>
  <c r="AA114" i="18"/>
  <c r="Z114" i="18"/>
  <c r="E120" i="18"/>
  <c r="M120" i="18"/>
  <c r="U120" i="18"/>
  <c r="S123" i="18"/>
  <c r="R123" i="18"/>
  <c r="AA123" i="18"/>
  <c r="Z123" i="18"/>
  <c r="AB123" i="18"/>
  <c r="G132" i="18"/>
  <c r="O132" i="18"/>
  <c r="W132" i="18"/>
  <c r="S127" i="18"/>
  <c r="R127" i="18"/>
  <c r="AA127" i="18"/>
  <c r="Z127" i="18"/>
  <c r="S131" i="18"/>
  <c r="R131" i="18"/>
  <c r="AA131" i="18"/>
  <c r="Z131" i="18"/>
  <c r="C134" i="18"/>
  <c r="S136" i="18"/>
  <c r="R136" i="18"/>
  <c r="AA136" i="18"/>
  <c r="Z136" i="18"/>
  <c r="E146" i="18"/>
  <c r="M146" i="18"/>
  <c r="U146" i="18"/>
  <c r="S140" i="18"/>
  <c r="R140" i="18"/>
  <c r="AA140" i="18"/>
  <c r="Z140" i="18"/>
  <c r="S144" i="18"/>
  <c r="R144" i="18"/>
  <c r="AA144" i="18"/>
  <c r="Z144" i="18"/>
  <c r="AB144" i="18"/>
  <c r="S149" i="18"/>
  <c r="R149" i="18"/>
  <c r="Q148" i="18"/>
  <c r="AA149" i="18"/>
  <c r="Z149" i="18"/>
  <c r="Y148" i="18"/>
  <c r="AB149" i="18"/>
  <c r="C160" i="18"/>
  <c r="S153" i="18"/>
  <c r="R153" i="18"/>
  <c r="AA153" i="18"/>
  <c r="Z153" i="18"/>
  <c r="S157" i="18"/>
  <c r="R157" i="18"/>
  <c r="AA157" i="18"/>
  <c r="Z157" i="18"/>
  <c r="K158" i="18"/>
  <c r="J158" i="18"/>
  <c r="I158" i="18"/>
  <c r="G63" i="22"/>
  <c r="F17" i="24"/>
  <c r="O123" i="24"/>
  <c r="N123" i="24"/>
  <c r="M40" i="26"/>
  <c r="L40" i="26"/>
  <c r="K40" i="26"/>
  <c r="I40" i="26"/>
  <c r="H48" i="26"/>
  <c r="J40" i="26"/>
  <c r="V8" i="18"/>
  <c r="I12" i="18"/>
  <c r="H20" i="18"/>
  <c r="K12" i="18"/>
  <c r="J12" i="18"/>
  <c r="P20" i="18"/>
  <c r="X20" i="18"/>
  <c r="I16" i="18"/>
  <c r="K16" i="18"/>
  <c r="J16" i="18"/>
  <c r="D22" i="18"/>
  <c r="L22" i="18"/>
  <c r="I25" i="18"/>
  <c r="K25" i="18"/>
  <c r="J25" i="18"/>
  <c r="F34" i="18"/>
  <c r="N34" i="18"/>
  <c r="V34" i="18"/>
  <c r="I29" i="18"/>
  <c r="K29" i="18"/>
  <c r="J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H50" i="18"/>
  <c r="K51" i="18"/>
  <c r="J51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K85" i="18"/>
  <c r="J85" i="18"/>
  <c r="I89" i="18"/>
  <c r="K89" i="18"/>
  <c r="J89" i="18"/>
  <c r="I94" i="18"/>
  <c r="K94" i="18"/>
  <c r="J94" i="18"/>
  <c r="D104" i="18"/>
  <c r="L104" i="18"/>
  <c r="I98" i="18"/>
  <c r="K98" i="18"/>
  <c r="J98" i="18"/>
  <c r="I102" i="18"/>
  <c r="K102" i="18"/>
  <c r="J102" i="18"/>
  <c r="I107" i="18"/>
  <c r="H106" i="18"/>
  <c r="K107" i="18"/>
  <c r="J107" i="18"/>
  <c r="P106" i="18"/>
  <c r="X106" i="18"/>
  <c r="I111" i="18"/>
  <c r="K111" i="18"/>
  <c r="J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K128" i="18"/>
  <c r="J128" i="18"/>
  <c r="D134" i="18"/>
  <c r="L134" i="18"/>
  <c r="I137" i="18"/>
  <c r="K137" i="18"/>
  <c r="J137" i="18"/>
  <c r="F146" i="18"/>
  <c r="N146" i="18"/>
  <c r="V146" i="18"/>
  <c r="I141" i="18"/>
  <c r="K141" i="18"/>
  <c r="J141" i="18"/>
  <c r="I145" i="18"/>
  <c r="K145" i="18"/>
  <c r="J145" i="18"/>
  <c r="I150" i="18"/>
  <c r="K150" i="18"/>
  <c r="J150" i="18"/>
  <c r="D160" i="18"/>
  <c r="L160" i="18"/>
  <c r="I154" i="18"/>
  <c r="K154" i="18"/>
  <c r="J154" i="18"/>
  <c r="T10" i="21"/>
  <c r="S10" i="21"/>
  <c r="R10" i="21"/>
  <c r="T12" i="21"/>
  <c r="S12" i="21"/>
  <c r="R12" i="21"/>
  <c r="T14" i="21"/>
  <c r="S14" i="21"/>
  <c r="R14" i="21"/>
  <c r="Q22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J44" i="21"/>
  <c r="I44" i="21"/>
  <c r="H44" i="21"/>
  <c r="J48" i="21"/>
  <c r="I48" i="21"/>
  <c r="H48" i="21"/>
  <c r="J53" i="21"/>
  <c r="I53" i="21"/>
  <c r="H53" i="21"/>
  <c r="J57" i="21"/>
  <c r="I57" i="21"/>
  <c r="H57" i="21"/>
  <c r="J61" i="21"/>
  <c r="I61" i="21"/>
  <c r="H61" i="21"/>
  <c r="J66" i="21"/>
  <c r="I66" i="21"/>
  <c r="H66" i="21"/>
  <c r="J70" i="21"/>
  <c r="I70" i="21"/>
  <c r="H70" i="21"/>
  <c r="G78" i="21"/>
  <c r="J74" i="21"/>
  <c r="I74" i="21"/>
  <c r="H74" i="21"/>
  <c r="J83" i="21"/>
  <c r="I83" i="21"/>
  <c r="H83" i="21"/>
  <c r="J87" i="21"/>
  <c r="I87" i="21"/>
  <c r="H87" i="21"/>
  <c r="J91" i="21"/>
  <c r="I91" i="21"/>
  <c r="H91" i="21"/>
  <c r="J96" i="21"/>
  <c r="I96" i="21"/>
  <c r="H96" i="21"/>
  <c r="J100" i="21"/>
  <c r="I100" i="21"/>
  <c r="H100" i="21"/>
  <c r="J104" i="21"/>
  <c r="I104" i="21"/>
  <c r="H104" i="21"/>
  <c r="J109" i="21"/>
  <c r="I109" i="21"/>
  <c r="H109" i="21"/>
  <c r="J113" i="21"/>
  <c r="I113" i="21"/>
  <c r="H113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J139" i="21"/>
  <c r="I139" i="21"/>
  <c r="H139" i="21"/>
  <c r="J143" i="21"/>
  <c r="I143" i="21"/>
  <c r="H143" i="21"/>
  <c r="J147" i="21"/>
  <c r="I147" i="21"/>
  <c r="H147" i="21"/>
  <c r="J152" i="21"/>
  <c r="I152" i="21"/>
  <c r="H152" i="21"/>
  <c r="J156" i="21"/>
  <c r="I156" i="21"/>
  <c r="H156" i="21"/>
  <c r="J21" i="24"/>
  <c r="L38" i="24"/>
  <c r="Q20" i="18"/>
  <c r="S12" i="18"/>
  <c r="R12" i="18"/>
  <c r="Y20" i="18"/>
  <c r="AA12" i="18"/>
  <c r="Z12" i="18"/>
  <c r="S16" i="18"/>
  <c r="R16" i="18"/>
  <c r="AB16" i="18"/>
  <c r="AA16" i="18"/>
  <c r="Z16" i="18"/>
  <c r="E22" i="18"/>
  <c r="M22" i="18"/>
  <c r="U22" i="18"/>
  <c r="S25" i="18"/>
  <c r="R25" i="18"/>
  <c r="AA25" i="18"/>
  <c r="Z25" i="18"/>
  <c r="G34" i="18"/>
  <c r="O34" i="18"/>
  <c r="W34" i="18"/>
  <c r="S29" i="18"/>
  <c r="R29" i="18"/>
  <c r="AA29" i="18"/>
  <c r="Z29" i="18"/>
  <c r="S33" i="18"/>
  <c r="R33" i="18"/>
  <c r="AB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B42" i="18"/>
  <c r="AA42" i="18"/>
  <c r="Z42" i="18"/>
  <c r="T46" i="18"/>
  <c r="S46" i="18"/>
  <c r="R46" i="18"/>
  <c r="AA46" i="18"/>
  <c r="Z46" i="18"/>
  <c r="Q50" i="18"/>
  <c r="S51" i="18"/>
  <c r="R51" i="18"/>
  <c r="Y50" i="18"/>
  <c r="AA51" i="18"/>
  <c r="Z51" i="18"/>
  <c r="C62" i="18"/>
  <c r="S55" i="18"/>
  <c r="R55" i="18"/>
  <c r="AA55" i="18"/>
  <c r="Z55" i="18"/>
  <c r="S59" i="18"/>
  <c r="R59" i="18"/>
  <c r="AB59" i="18"/>
  <c r="AA59" i="18"/>
  <c r="Z59" i="18"/>
  <c r="G64" i="18"/>
  <c r="O64" i="18"/>
  <c r="W64" i="18"/>
  <c r="Q76" i="18"/>
  <c r="S68" i="18"/>
  <c r="R68" i="18"/>
  <c r="Y76" i="18"/>
  <c r="AA68" i="18"/>
  <c r="Z68" i="18"/>
  <c r="S72" i="18"/>
  <c r="R72" i="18"/>
  <c r="AA72" i="18"/>
  <c r="Z72" i="18"/>
  <c r="E78" i="18"/>
  <c r="M78" i="18"/>
  <c r="U78" i="18"/>
  <c r="S81" i="18"/>
  <c r="R81" i="18"/>
  <c r="AA81" i="18"/>
  <c r="Z81" i="18"/>
  <c r="G90" i="18"/>
  <c r="O90" i="18"/>
  <c r="W90" i="18"/>
  <c r="T85" i="18"/>
  <c r="S85" i="18"/>
  <c r="R85" i="18"/>
  <c r="AA85" i="18"/>
  <c r="Z85" i="18"/>
  <c r="S89" i="18"/>
  <c r="R89" i="18"/>
  <c r="AA89" i="18"/>
  <c r="Z89" i="18"/>
  <c r="C92" i="18"/>
  <c r="S94" i="18"/>
  <c r="R94" i="18"/>
  <c r="AB94" i="18"/>
  <c r="AA94" i="18"/>
  <c r="Z94" i="18"/>
  <c r="E104" i="18"/>
  <c r="M104" i="18"/>
  <c r="U104" i="18"/>
  <c r="S98" i="18"/>
  <c r="R98" i="18"/>
  <c r="AA98" i="18"/>
  <c r="Z98" i="18"/>
  <c r="S102" i="18"/>
  <c r="R102" i="18"/>
  <c r="AA102" i="18"/>
  <c r="Z102" i="18"/>
  <c r="Q106" i="18"/>
  <c r="S107" i="18"/>
  <c r="R107" i="18"/>
  <c r="Y106" i="18"/>
  <c r="AA107" i="18"/>
  <c r="Z107" i="18"/>
  <c r="C118" i="18"/>
  <c r="S111" i="18"/>
  <c r="R111" i="18"/>
  <c r="AA111" i="18"/>
  <c r="Z111" i="18"/>
  <c r="S115" i="18"/>
  <c r="R115" i="18"/>
  <c r="AA115" i="18"/>
  <c r="Z115" i="18"/>
  <c r="G120" i="18"/>
  <c r="O120" i="18"/>
  <c r="W120" i="18"/>
  <c r="Q132" i="18"/>
  <c r="S124" i="18"/>
  <c r="R124" i="18"/>
  <c r="Y132" i="18"/>
  <c r="AA124" i="18"/>
  <c r="Z124" i="18"/>
  <c r="S128" i="18"/>
  <c r="R128" i="18"/>
  <c r="AB128" i="18"/>
  <c r="AA128" i="18"/>
  <c r="Z128" i="18"/>
  <c r="E134" i="18"/>
  <c r="M134" i="18"/>
  <c r="U134" i="18"/>
  <c r="S137" i="18"/>
  <c r="R137" i="18"/>
  <c r="AA137" i="18"/>
  <c r="Z137" i="18"/>
  <c r="G146" i="18"/>
  <c r="O146" i="18"/>
  <c r="W146" i="18"/>
  <c r="S141" i="18"/>
  <c r="R141" i="18"/>
  <c r="AA141" i="18"/>
  <c r="Z141" i="18"/>
  <c r="S145" i="18"/>
  <c r="R145" i="18"/>
  <c r="AB145" i="18"/>
  <c r="AA145" i="18"/>
  <c r="Z145" i="18"/>
  <c r="C148" i="18"/>
  <c r="S150" i="18"/>
  <c r="R150" i="18"/>
  <c r="AA150" i="18"/>
  <c r="Z150" i="18"/>
  <c r="E160" i="18"/>
  <c r="M160" i="18"/>
  <c r="U160" i="18"/>
  <c r="S154" i="18"/>
  <c r="R154" i="18"/>
  <c r="AB154" i="18"/>
  <c r="AA154" i="18"/>
  <c r="Z154" i="18"/>
  <c r="L76" i="25"/>
  <c r="R159" i="18"/>
  <c r="S159" i="18"/>
  <c r="Z159" i="18"/>
  <c r="AA159" i="18"/>
  <c r="C21" i="22"/>
  <c r="F49" i="22"/>
  <c r="F20" i="24"/>
  <c r="L103" i="24"/>
  <c r="J119" i="24"/>
  <c r="F148" i="24"/>
  <c r="F145" i="24"/>
  <c r="L34" i="25"/>
  <c r="J10" i="22"/>
  <c r="N10" i="22"/>
  <c r="M10" i="22"/>
  <c r="L10" i="22"/>
  <c r="K10" i="22"/>
  <c r="L12" i="22"/>
  <c r="N12" i="22"/>
  <c r="M12" i="22"/>
  <c r="K12" i="22"/>
  <c r="J12" i="22"/>
  <c r="D21" i="22"/>
  <c r="N14" i="22"/>
  <c r="M14" i="22"/>
  <c r="L14" i="22"/>
  <c r="K14" i="22"/>
  <c r="J14" i="22"/>
  <c r="M16" i="22"/>
  <c r="L16" i="22"/>
  <c r="K16" i="22"/>
  <c r="J16" i="22"/>
  <c r="N16" i="22"/>
  <c r="F161" i="22"/>
  <c r="J13" i="24"/>
  <c r="F39" i="24"/>
  <c r="F109" i="24"/>
  <c r="O145" i="24"/>
  <c r="N145" i="24"/>
  <c r="M11" i="27"/>
  <c r="L11" i="27"/>
  <c r="K11" i="27"/>
  <c r="I11" i="27"/>
  <c r="J11" i="27"/>
  <c r="C22" i="21"/>
  <c r="M22" i="21"/>
  <c r="C36" i="21"/>
  <c r="C50" i="21"/>
  <c r="C64" i="21"/>
  <c r="C78" i="21"/>
  <c r="C92" i="21"/>
  <c r="C106" i="21"/>
  <c r="C120" i="21"/>
  <c r="C134" i="21"/>
  <c r="C148" i="21"/>
  <c r="C162" i="21"/>
  <c r="F21" i="22"/>
  <c r="J18" i="22"/>
  <c r="M18" i="22"/>
  <c r="L18" i="22"/>
  <c r="K18" i="22"/>
  <c r="N18" i="22"/>
  <c r="L20" i="22"/>
  <c r="M20" i="22"/>
  <c r="K20" i="22"/>
  <c r="J20" i="22"/>
  <c r="N20" i="22"/>
  <c r="F133" i="22"/>
  <c r="F9" i="24"/>
  <c r="J40" i="24"/>
  <c r="L125" i="24"/>
  <c r="J141" i="24"/>
  <c r="J18" i="25"/>
  <c r="D22" i="21"/>
  <c r="N22" i="21"/>
  <c r="D36" i="21"/>
  <c r="D50" i="21"/>
  <c r="D64" i="21"/>
  <c r="D78" i="21"/>
  <c r="D92" i="21"/>
  <c r="D106" i="21"/>
  <c r="D120" i="21"/>
  <c r="D134" i="21"/>
  <c r="D148" i="21"/>
  <c r="D162" i="21"/>
  <c r="I161" i="21"/>
  <c r="H161" i="21"/>
  <c r="J161" i="21"/>
  <c r="G21" i="22"/>
  <c r="C35" i="22"/>
  <c r="F105" i="22"/>
  <c r="O9" i="24"/>
  <c r="N9" i="24"/>
  <c r="L19" i="24"/>
  <c r="F36" i="24"/>
  <c r="F85" i="24"/>
  <c r="J105" i="24"/>
  <c r="F131" i="24"/>
  <c r="E22" i="21"/>
  <c r="O22" i="21"/>
  <c r="E36" i="21"/>
  <c r="E50" i="21"/>
  <c r="E64" i="21"/>
  <c r="E78" i="21"/>
  <c r="E92" i="21"/>
  <c r="E106" i="21"/>
  <c r="E120" i="21"/>
  <c r="E134" i="21"/>
  <c r="E148" i="21"/>
  <c r="E162" i="21"/>
  <c r="H160" i="21"/>
  <c r="J160" i="21"/>
  <c r="I160" i="21"/>
  <c r="H21" i="22"/>
  <c r="D35" i="22"/>
  <c r="F77" i="22"/>
  <c r="F104" i="24"/>
  <c r="F101" i="24"/>
  <c r="J131" i="24"/>
  <c r="L147" i="24"/>
  <c r="J163" i="24"/>
  <c r="J57" i="25"/>
  <c r="F22" i="21"/>
  <c r="P22" i="21"/>
  <c r="F36" i="21"/>
  <c r="F50" i="21"/>
  <c r="F64" i="21"/>
  <c r="F78" i="21"/>
  <c r="F92" i="21"/>
  <c r="F106" i="21"/>
  <c r="F120" i="21"/>
  <c r="F134" i="21"/>
  <c r="F148" i="21"/>
  <c r="F162" i="21"/>
  <c r="J159" i="21"/>
  <c r="I159" i="21"/>
  <c r="H159" i="21"/>
  <c r="K11" i="22"/>
  <c r="N11" i="22"/>
  <c r="M11" i="22"/>
  <c r="J11" i="22"/>
  <c r="L11" i="22"/>
  <c r="M13" i="22"/>
  <c r="N13" i="22"/>
  <c r="L13" i="22"/>
  <c r="K13" i="22"/>
  <c r="I21" i="22"/>
  <c r="J13" i="22"/>
  <c r="N15" i="22"/>
  <c r="M15" i="22"/>
  <c r="L15" i="22"/>
  <c r="K15" i="22"/>
  <c r="J15" i="22"/>
  <c r="G35" i="22"/>
  <c r="J32" i="24"/>
  <c r="O101" i="24"/>
  <c r="N101" i="24"/>
  <c r="J127" i="24"/>
  <c r="F153" i="24"/>
  <c r="G49" i="22"/>
  <c r="C63" i="22"/>
  <c r="G77" i="22"/>
  <c r="C91" i="22"/>
  <c r="G105" i="22"/>
  <c r="C119" i="22"/>
  <c r="G133" i="22"/>
  <c r="C147" i="22"/>
  <c r="G161" i="22"/>
  <c r="J10" i="24"/>
  <c r="L16" i="24"/>
  <c r="J18" i="24"/>
  <c r="H20" i="24"/>
  <c r="O33" i="24"/>
  <c r="N33" i="24"/>
  <c r="L35" i="24"/>
  <c r="J37" i="24"/>
  <c r="H39" i="24"/>
  <c r="L43" i="24"/>
  <c r="L62" i="24"/>
  <c r="N79" i="24"/>
  <c r="L81" i="24"/>
  <c r="F98" i="24"/>
  <c r="O98" i="24"/>
  <c r="N98" i="24"/>
  <c r="L100" i="24"/>
  <c r="J102" i="24"/>
  <c r="H104" i="24"/>
  <c r="F106" i="24"/>
  <c r="L108" i="24"/>
  <c r="F120" i="24"/>
  <c r="O120" i="24"/>
  <c r="N120" i="24"/>
  <c r="L122" i="24"/>
  <c r="J124" i="24"/>
  <c r="H126" i="24"/>
  <c r="F128" i="24"/>
  <c r="L130" i="24"/>
  <c r="F142" i="24"/>
  <c r="O142" i="24"/>
  <c r="N142" i="24"/>
  <c r="L144" i="24"/>
  <c r="J146" i="24"/>
  <c r="H148" i="24"/>
  <c r="F150" i="24"/>
  <c r="L152" i="24"/>
  <c r="F164" i="24"/>
  <c r="L166" i="24"/>
  <c r="O187" i="24"/>
  <c r="N189" i="24"/>
  <c r="F11" i="25"/>
  <c r="L13" i="25"/>
  <c r="J35" i="25"/>
  <c r="J62" i="25"/>
  <c r="L84" i="25"/>
  <c r="M55" i="26"/>
  <c r="L55" i="26"/>
  <c r="K55" i="26"/>
  <c r="J55" i="26"/>
  <c r="I55" i="26"/>
  <c r="D76" i="26"/>
  <c r="H34" i="27"/>
  <c r="M26" i="27"/>
  <c r="L26" i="27"/>
  <c r="K26" i="27"/>
  <c r="J26" i="27"/>
  <c r="I26" i="27"/>
  <c r="M67" i="27"/>
  <c r="L67" i="27"/>
  <c r="K67" i="27"/>
  <c r="J67" i="27"/>
  <c r="I67" i="27"/>
  <c r="M114" i="28"/>
  <c r="J11" i="31"/>
  <c r="H49" i="22"/>
  <c r="D63" i="22"/>
  <c r="H77" i="22"/>
  <c r="D91" i="22"/>
  <c r="H105" i="22"/>
  <c r="D119" i="22"/>
  <c r="H133" i="22"/>
  <c r="D147" i="22"/>
  <c r="H161" i="22"/>
  <c r="H9" i="24"/>
  <c r="O11" i="24"/>
  <c r="N11" i="24"/>
  <c r="L13" i="24"/>
  <c r="J15" i="24"/>
  <c r="H17" i="24"/>
  <c r="L21" i="24"/>
  <c r="L32" i="24"/>
  <c r="J34" i="24"/>
  <c r="H36" i="24"/>
  <c r="L40" i="24"/>
  <c r="J42" i="24"/>
  <c r="O57" i="24"/>
  <c r="N57" i="24"/>
  <c r="L59" i="24"/>
  <c r="F76" i="24"/>
  <c r="O76" i="24"/>
  <c r="N76" i="24"/>
  <c r="F84" i="24"/>
  <c r="L97" i="24"/>
  <c r="J99" i="24"/>
  <c r="H101" i="24"/>
  <c r="F103" i="24"/>
  <c r="L105" i="24"/>
  <c r="J107" i="24"/>
  <c r="H109" i="24"/>
  <c r="L119" i="24"/>
  <c r="J121" i="24"/>
  <c r="H123" i="24"/>
  <c r="L127" i="24"/>
  <c r="J129" i="24"/>
  <c r="H131" i="24"/>
  <c r="L141" i="24"/>
  <c r="J143" i="24"/>
  <c r="H145" i="24"/>
  <c r="L149" i="24"/>
  <c r="J151" i="24"/>
  <c r="H153" i="24"/>
  <c r="L163" i="24"/>
  <c r="F165" i="24"/>
  <c r="L167" i="24"/>
  <c r="L175" i="24"/>
  <c r="F14" i="25"/>
  <c r="L16" i="25"/>
  <c r="H40" i="25"/>
  <c r="L63" i="25"/>
  <c r="H78" i="25"/>
  <c r="M143" i="26"/>
  <c r="L143" i="26"/>
  <c r="K143" i="26"/>
  <c r="I143" i="26"/>
  <c r="J143" i="26"/>
  <c r="M66" i="28"/>
  <c r="M24" i="22"/>
  <c r="L24" i="22"/>
  <c r="J24" i="22"/>
  <c r="K24" i="22"/>
  <c r="N24" i="22"/>
  <c r="M26" i="22"/>
  <c r="L26" i="22"/>
  <c r="J26" i="22"/>
  <c r="N26" i="22"/>
  <c r="K26" i="22"/>
  <c r="E35" i="22"/>
  <c r="M28" i="22"/>
  <c r="L28" i="22"/>
  <c r="J28" i="22"/>
  <c r="K28" i="22"/>
  <c r="N28" i="22"/>
  <c r="M30" i="22"/>
  <c r="L30" i="22"/>
  <c r="J30" i="22"/>
  <c r="N30" i="22"/>
  <c r="K30" i="22"/>
  <c r="M32" i="22"/>
  <c r="L32" i="22"/>
  <c r="J32" i="22"/>
  <c r="K32" i="22"/>
  <c r="N32" i="22"/>
  <c r="M34" i="22"/>
  <c r="L34" i="22"/>
  <c r="J34" i="22"/>
  <c r="N34" i="22"/>
  <c r="K34" i="22"/>
  <c r="M37" i="22"/>
  <c r="L37" i="22"/>
  <c r="J37" i="22"/>
  <c r="K37" i="22"/>
  <c r="N37" i="22"/>
  <c r="M39" i="22"/>
  <c r="L39" i="22"/>
  <c r="J39" i="22"/>
  <c r="N39" i="22"/>
  <c r="K39" i="22"/>
  <c r="M41" i="22"/>
  <c r="L41" i="22"/>
  <c r="J41" i="22"/>
  <c r="I49" i="22"/>
  <c r="N41" i="22"/>
  <c r="K41" i="22"/>
  <c r="M43" i="22"/>
  <c r="L43" i="22"/>
  <c r="J43" i="22"/>
  <c r="N43" i="22"/>
  <c r="K43" i="22"/>
  <c r="M45" i="22"/>
  <c r="L45" i="22"/>
  <c r="J45" i="22"/>
  <c r="K45" i="22"/>
  <c r="N45" i="22"/>
  <c r="M47" i="22"/>
  <c r="L47" i="22"/>
  <c r="J47" i="22"/>
  <c r="N47" i="22"/>
  <c r="K47" i="22"/>
  <c r="M52" i="22"/>
  <c r="L52" i="22"/>
  <c r="J52" i="22"/>
  <c r="N52" i="22"/>
  <c r="K52" i="22"/>
  <c r="M54" i="22"/>
  <c r="L54" i="22"/>
  <c r="J54" i="22"/>
  <c r="K54" i="22"/>
  <c r="N54" i="22"/>
  <c r="E63" i="22"/>
  <c r="M56" i="22"/>
  <c r="L56" i="22"/>
  <c r="J56" i="22"/>
  <c r="N56" i="22"/>
  <c r="K56" i="22"/>
  <c r="M58" i="22"/>
  <c r="L58" i="22"/>
  <c r="J58" i="22"/>
  <c r="N58" i="22"/>
  <c r="K58" i="22"/>
  <c r="M60" i="22"/>
  <c r="L60" i="22"/>
  <c r="J60" i="22"/>
  <c r="N60" i="22"/>
  <c r="K60" i="22"/>
  <c r="M62" i="22"/>
  <c r="L62" i="22"/>
  <c r="J62" i="22"/>
  <c r="K62" i="22"/>
  <c r="N62" i="22"/>
  <c r="M65" i="22"/>
  <c r="L65" i="22"/>
  <c r="J65" i="22"/>
  <c r="N65" i="22"/>
  <c r="K65" i="22"/>
  <c r="M67" i="22"/>
  <c r="L67" i="22"/>
  <c r="J67" i="22"/>
  <c r="N67" i="22"/>
  <c r="K67" i="22"/>
  <c r="M69" i="22"/>
  <c r="L69" i="22"/>
  <c r="K69" i="22"/>
  <c r="J69" i="22"/>
  <c r="I77" i="22"/>
  <c r="N69" i="22"/>
  <c r="M71" i="22"/>
  <c r="L71" i="22"/>
  <c r="K71" i="22"/>
  <c r="J71" i="22"/>
  <c r="N71" i="22"/>
  <c r="M73" i="22"/>
  <c r="L73" i="22"/>
  <c r="K73" i="22"/>
  <c r="J73" i="22"/>
  <c r="N73" i="22"/>
  <c r="M75" i="22"/>
  <c r="L75" i="22"/>
  <c r="K75" i="22"/>
  <c r="J75" i="22"/>
  <c r="N75" i="22"/>
  <c r="M80" i="22"/>
  <c r="L80" i="22"/>
  <c r="K80" i="22"/>
  <c r="J80" i="22"/>
  <c r="N80" i="22"/>
  <c r="M82" i="22"/>
  <c r="L82" i="22"/>
  <c r="K82" i="22"/>
  <c r="J82" i="22"/>
  <c r="N82" i="22"/>
  <c r="E91" i="22"/>
  <c r="M84" i="22"/>
  <c r="L84" i="22"/>
  <c r="K84" i="22"/>
  <c r="J84" i="22"/>
  <c r="N84" i="22"/>
  <c r="M86" i="22"/>
  <c r="L86" i="22"/>
  <c r="K86" i="22"/>
  <c r="J86" i="22"/>
  <c r="N86" i="22"/>
  <c r="M88" i="22"/>
  <c r="L88" i="22"/>
  <c r="K88" i="22"/>
  <c r="J88" i="22"/>
  <c r="N88" i="22"/>
  <c r="M90" i="22"/>
  <c r="L90" i="22"/>
  <c r="K90" i="22"/>
  <c r="J90" i="22"/>
  <c r="N90" i="22"/>
  <c r="M93" i="22"/>
  <c r="L93" i="22"/>
  <c r="K93" i="22"/>
  <c r="J93" i="22"/>
  <c r="N93" i="22"/>
  <c r="M95" i="22"/>
  <c r="L95" i="22"/>
  <c r="K95" i="22"/>
  <c r="J95" i="22"/>
  <c r="N95" i="22"/>
  <c r="M97" i="22"/>
  <c r="L97" i="22"/>
  <c r="K97" i="22"/>
  <c r="J97" i="22"/>
  <c r="I105" i="22"/>
  <c r="N97" i="22"/>
  <c r="M99" i="22"/>
  <c r="L99" i="22"/>
  <c r="K99" i="22"/>
  <c r="J99" i="22"/>
  <c r="N99" i="22"/>
  <c r="M101" i="22"/>
  <c r="L101" i="22"/>
  <c r="K101" i="22"/>
  <c r="J101" i="22"/>
  <c r="N101" i="22"/>
  <c r="M103" i="22"/>
  <c r="L103" i="22"/>
  <c r="K103" i="22"/>
  <c r="J103" i="22"/>
  <c r="N103" i="22"/>
  <c r="M108" i="22"/>
  <c r="L108" i="22"/>
  <c r="K108" i="22"/>
  <c r="J108" i="22"/>
  <c r="N108" i="22"/>
  <c r="M110" i="22"/>
  <c r="L110" i="22"/>
  <c r="K110" i="22"/>
  <c r="J110" i="22"/>
  <c r="N110" i="22"/>
  <c r="E119" i="22"/>
  <c r="M112" i="22"/>
  <c r="L112" i="22"/>
  <c r="K112" i="22"/>
  <c r="J112" i="22"/>
  <c r="N112" i="22"/>
  <c r="M114" i="22"/>
  <c r="L114" i="22"/>
  <c r="K114" i="22"/>
  <c r="J114" i="22"/>
  <c r="N114" i="22"/>
  <c r="M116" i="22"/>
  <c r="L116" i="22"/>
  <c r="K116" i="22"/>
  <c r="J116" i="22"/>
  <c r="N116" i="22"/>
  <c r="M118" i="22"/>
  <c r="L118" i="22"/>
  <c r="K118" i="22"/>
  <c r="J118" i="22"/>
  <c r="N118" i="22"/>
  <c r="M121" i="22"/>
  <c r="L121" i="22"/>
  <c r="K121" i="22"/>
  <c r="J121" i="22"/>
  <c r="N121" i="22"/>
  <c r="M123" i="22"/>
  <c r="L123" i="22"/>
  <c r="K123" i="22"/>
  <c r="J123" i="22"/>
  <c r="N123" i="22"/>
  <c r="M125" i="22"/>
  <c r="L125" i="22"/>
  <c r="K125" i="22"/>
  <c r="J125" i="22"/>
  <c r="I133" i="22"/>
  <c r="N125" i="22"/>
  <c r="M127" i="22"/>
  <c r="L127" i="22"/>
  <c r="K127" i="22"/>
  <c r="J127" i="22"/>
  <c r="N127" i="22"/>
  <c r="M129" i="22"/>
  <c r="L129" i="22"/>
  <c r="K129" i="22"/>
  <c r="J129" i="22"/>
  <c r="N129" i="22"/>
  <c r="M131" i="22"/>
  <c r="L131" i="22"/>
  <c r="K131" i="22"/>
  <c r="J131" i="22"/>
  <c r="N131" i="22"/>
  <c r="M136" i="22"/>
  <c r="L136" i="22"/>
  <c r="K136" i="22"/>
  <c r="J136" i="22"/>
  <c r="N136" i="22"/>
  <c r="M138" i="22"/>
  <c r="L138" i="22"/>
  <c r="K138" i="22"/>
  <c r="J138" i="22"/>
  <c r="N138" i="22"/>
  <c r="E147" i="22"/>
  <c r="M140" i="22"/>
  <c r="L140" i="22"/>
  <c r="K140" i="22"/>
  <c r="J140" i="22"/>
  <c r="N140" i="22"/>
  <c r="M142" i="22"/>
  <c r="L142" i="22"/>
  <c r="K142" i="22"/>
  <c r="J142" i="22"/>
  <c r="N142" i="22"/>
  <c r="M144" i="22"/>
  <c r="L144" i="22"/>
  <c r="K144" i="22"/>
  <c r="J144" i="22"/>
  <c r="N144" i="22"/>
  <c r="M146" i="22"/>
  <c r="L146" i="22"/>
  <c r="K146" i="22"/>
  <c r="J146" i="22"/>
  <c r="N146" i="22"/>
  <c r="M149" i="22"/>
  <c r="L149" i="22"/>
  <c r="K149" i="22"/>
  <c r="J149" i="22"/>
  <c r="N149" i="22"/>
  <c r="M151" i="22"/>
  <c r="L151" i="22"/>
  <c r="K151" i="22"/>
  <c r="J151" i="22"/>
  <c r="N151" i="22"/>
  <c r="M153" i="22"/>
  <c r="L153" i="22"/>
  <c r="K153" i="22"/>
  <c r="J153" i="22"/>
  <c r="I161" i="22"/>
  <c r="N153" i="22"/>
  <c r="M155" i="22"/>
  <c r="L155" i="22"/>
  <c r="K155" i="22"/>
  <c r="J155" i="22"/>
  <c r="N155" i="22"/>
  <c r="M157" i="22"/>
  <c r="L157" i="22"/>
  <c r="K157" i="22"/>
  <c r="J157" i="22"/>
  <c r="N157" i="22"/>
  <c r="M159" i="22"/>
  <c r="L159" i="22"/>
  <c r="K159" i="22"/>
  <c r="J159" i="22"/>
  <c r="N159" i="22"/>
  <c r="L10" i="24"/>
  <c r="J12" i="24"/>
  <c r="L18" i="24"/>
  <c r="J20" i="24"/>
  <c r="J31" i="24"/>
  <c r="O35" i="24"/>
  <c r="N35" i="24"/>
  <c r="L37" i="24"/>
  <c r="J39" i="24"/>
  <c r="O54" i="24"/>
  <c r="N54" i="24"/>
  <c r="H98" i="24"/>
  <c r="O100" i="24"/>
  <c r="N100" i="24"/>
  <c r="L102" i="24"/>
  <c r="J104" i="24"/>
  <c r="H106" i="24"/>
  <c r="H120" i="24"/>
  <c r="O122" i="24"/>
  <c r="N122" i="24"/>
  <c r="L124" i="24"/>
  <c r="J126" i="24"/>
  <c r="H128" i="24"/>
  <c r="H142" i="24"/>
  <c r="O144" i="24"/>
  <c r="N144" i="24"/>
  <c r="L146" i="24"/>
  <c r="J148" i="24"/>
  <c r="H150" i="24"/>
  <c r="J168" i="24"/>
  <c r="H9" i="25"/>
  <c r="O11" i="25"/>
  <c r="N11" i="25"/>
  <c r="F19" i="25"/>
  <c r="L21" i="25"/>
  <c r="L32" i="25"/>
  <c r="J36" i="25"/>
  <c r="H41" i="25"/>
  <c r="H86" i="25"/>
  <c r="L101" i="25"/>
  <c r="F104" i="26"/>
  <c r="M158" i="26"/>
  <c r="L158" i="26"/>
  <c r="K158" i="26"/>
  <c r="J158" i="26"/>
  <c r="I158" i="26"/>
  <c r="J9" i="22"/>
  <c r="N9" i="22"/>
  <c r="M9" i="22"/>
  <c r="L9" i="22"/>
  <c r="K9" i="22"/>
  <c r="E21" i="22"/>
  <c r="N17" i="22"/>
  <c r="M17" i="22"/>
  <c r="L17" i="22"/>
  <c r="K17" i="22"/>
  <c r="J17" i="22"/>
  <c r="F35" i="22"/>
  <c r="F63" i="22"/>
  <c r="F91" i="22"/>
  <c r="F119" i="22"/>
  <c r="F147" i="22"/>
  <c r="J9" i="24"/>
  <c r="O13" i="24"/>
  <c r="N13" i="24"/>
  <c r="L15" i="24"/>
  <c r="J17" i="24"/>
  <c r="O32" i="24"/>
  <c r="N32" i="24"/>
  <c r="L34" i="24"/>
  <c r="J36" i="24"/>
  <c r="L42" i="24"/>
  <c r="O97" i="24"/>
  <c r="N97" i="24"/>
  <c r="L99" i="24"/>
  <c r="J101" i="24"/>
  <c r="H103" i="24"/>
  <c r="L107" i="24"/>
  <c r="J109" i="24"/>
  <c r="H12" i="25"/>
  <c r="L36" i="25"/>
  <c r="J86" i="25"/>
  <c r="L103" i="25"/>
  <c r="M109" i="26"/>
  <c r="L109" i="26"/>
  <c r="K109" i="26"/>
  <c r="I109" i="26"/>
  <c r="J109" i="26"/>
  <c r="F90" i="27"/>
  <c r="C77" i="22"/>
  <c r="G91" i="22"/>
  <c r="C105" i="22"/>
  <c r="G119" i="22"/>
  <c r="C133" i="22"/>
  <c r="G147" i="22"/>
  <c r="C161" i="22"/>
  <c r="F10" i="24"/>
  <c r="O10" i="24"/>
  <c r="N10" i="24"/>
  <c r="L12" i="24"/>
  <c r="J14" i="24"/>
  <c r="F18" i="24"/>
  <c r="L20" i="24"/>
  <c r="L31" i="24"/>
  <c r="J33" i="24"/>
  <c r="F37" i="24"/>
  <c r="L39" i="24"/>
  <c r="J41" i="24"/>
  <c r="J98" i="24"/>
  <c r="F102" i="24"/>
  <c r="L104" i="24"/>
  <c r="J106" i="24"/>
  <c r="J120" i="24"/>
  <c r="F124" i="24"/>
  <c r="L126" i="24"/>
  <c r="J128" i="24"/>
  <c r="J142" i="24"/>
  <c r="F146" i="24"/>
  <c r="L148" i="24"/>
  <c r="J150" i="24"/>
  <c r="L164" i="24"/>
  <c r="H17" i="25"/>
  <c r="L37" i="25"/>
  <c r="M124" i="26"/>
  <c r="L124" i="26"/>
  <c r="K124" i="26"/>
  <c r="J124" i="26"/>
  <c r="I124" i="26"/>
  <c r="H132" i="26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L17" i="24"/>
  <c r="J19" i="24"/>
  <c r="N34" i="24"/>
  <c r="O34" i="24"/>
  <c r="L36" i="24"/>
  <c r="J38" i="24"/>
  <c r="N99" i="24"/>
  <c r="O99" i="24"/>
  <c r="L101" i="24"/>
  <c r="J103" i="24"/>
  <c r="L109" i="24"/>
  <c r="L131" i="24"/>
  <c r="L153" i="24"/>
  <c r="H171" i="24"/>
  <c r="J10" i="25"/>
  <c r="H20" i="25"/>
  <c r="L33" i="25"/>
  <c r="F20" i="26"/>
  <c r="M74" i="26"/>
  <c r="L74" i="26"/>
  <c r="K74" i="26"/>
  <c r="I74" i="26"/>
  <c r="J74" i="26"/>
  <c r="M144" i="27"/>
  <c r="L144" i="27"/>
  <c r="K144" i="27"/>
  <c r="J144" i="27"/>
  <c r="I144" i="27"/>
  <c r="N23" i="22"/>
  <c r="M23" i="22"/>
  <c r="L23" i="22"/>
  <c r="K23" i="22"/>
  <c r="J23" i="22"/>
  <c r="N25" i="22"/>
  <c r="M25" i="22"/>
  <c r="L25" i="22"/>
  <c r="K25" i="22"/>
  <c r="J25" i="22"/>
  <c r="I35" i="22"/>
  <c r="N27" i="22"/>
  <c r="M27" i="22"/>
  <c r="L27" i="22"/>
  <c r="K27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K33" i="22"/>
  <c r="L33" i="22"/>
  <c r="J33" i="22"/>
  <c r="N38" i="22"/>
  <c r="M38" i="22"/>
  <c r="L38" i="22"/>
  <c r="K38" i="22"/>
  <c r="J38" i="22"/>
  <c r="N40" i="22"/>
  <c r="M40" i="22"/>
  <c r="L40" i="22"/>
  <c r="K40" i="22"/>
  <c r="J40" i="22"/>
  <c r="E49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I63" i="22"/>
  <c r="N55" i="22"/>
  <c r="M55" i="22"/>
  <c r="L55" i="22"/>
  <c r="K55" i="22"/>
  <c r="J55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E77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I91" i="22"/>
  <c r="N83" i="22"/>
  <c r="M83" i="22"/>
  <c r="L83" i="22"/>
  <c r="K83" i="22"/>
  <c r="J83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L96" i="22"/>
  <c r="K96" i="22"/>
  <c r="J96" i="22"/>
  <c r="E105" i="22"/>
  <c r="N98" i="22"/>
  <c r="M98" i="22"/>
  <c r="L98" i="22"/>
  <c r="K98" i="22"/>
  <c r="J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I119" i="22"/>
  <c r="N111" i="22"/>
  <c r="M111" i="22"/>
  <c r="L111" i="22"/>
  <c r="K111" i="22"/>
  <c r="J111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K132" i="22"/>
  <c r="J132" i="22"/>
  <c r="N135" i="22"/>
  <c r="M135" i="22"/>
  <c r="L135" i="22"/>
  <c r="K135" i="22"/>
  <c r="J135" i="22"/>
  <c r="N137" i="22"/>
  <c r="M137" i="22"/>
  <c r="L137" i="22"/>
  <c r="K137" i="22"/>
  <c r="J137" i="22"/>
  <c r="I147" i="22"/>
  <c r="N139" i="22"/>
  <c r="M139" i="22"/>
  <c r="L139" i="22"/>
  <c r="K139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H10" i="24"/>
  <c r="O12" i="24"/>
  <c r="N12" i="24"/>
  <c r="L14" i="24"/>
  <c r="J16" i="24"/>
  <c r="H18" i="24"/>
  <c r="O31" i="24"/>
  <c r="N31" i="24"/>
  <c r="L33" i="24"/>
  <c r="J35" i="24"/>
  <c r="H37" i="24"/>
  <c r="L41" i="24"/>
  <c r="J43" i="24"/>
  <c r="O77" i="24"/>
  <c r="N77" i="24"/>
  <c r="L98" i="24"/>
  <c r="J100" i="24"/>
  <c r="H102" i="24"/>
  <c r="L106" i="24"/>
  <c r="J108" i="24"/>
  <c r="L120" i="24"/>
  <c r="J122" i="24"/>
  <c r="H124" i="24"/>
  <c r="L128" i="24"/>
  <c r="J130" i="24"/>
  <c r="L142" i="24"/>
  <c r="J144" i="24"/>
  <c r="H146" i="24"/>
  <c r="L150" i="24"/>
  <c r="J152" i="24"/>
  <c r="O164" i="24"/>
  <c r="N164" i="24"/>
  <c r="J166" i="24"/>
  <c r="J15" i="25"/>
  <c r="H31" i="25"/>
  <c r="H56" i="25"/>
  <c r="J76" i="25"/>
  <c r="M89" i="26"/>
  <c r="L89" i="26"/>
  <c r="K89" i="26"/>
  <c r="J89" i="26"/>
  <c r="I89" i="26"/>
  <c r="L10" i="25"/>
  <c r="J12" i="25"/>
  <c r="H14" i="25"/>
  <c r="F16" i="25"/>
  <c r="L18" i="25"/>
  <c r="J20" i="25"/>
  <c r="J31" i="25"/>
  <c r="N32" i="25"/>
  <c r="O32" i="25"/>
  <c r="N34" i="25"/>
  <c r="L41" i="25"/>
  <c r="F55" i="25"/>
  <c r="L57" i="25"/>
  <c r="H61" i="25"/>
  <c r="J78" i="25"/>
  <c r="H99" i="25"/>
  <c r="F109" i="25"/>
  <c r="M12" i="26"/>
  <c r="L12" i="26"/>
  <c r="K12" i="26"/>
  <c r="J12" i="26"/>
  <c r="I12" i="26"/>
  <c r="H20" i="26"/>
  <c r="M46" i="26"/>
  <c r="L46" i="26"/>
  <c r="K46" i="26"/>
  <c r="J46" i="26"/>
  <c r="I46" i="26"/>
  <c r="M81" i="26"/>
  <c r="L81" i="26"/>
  <c r="K81" i="26"/>
  <c r="J81" i="26"/>
  <c r="I81" i="26"/>
  <c r="M115" i="26"/>
  <c r="L115" i="26"/>
  <c r="K115" i="26"/>
  <c r="J115" i="26"/>
  <c r="I115" i="26"/>
  <c r="M150" i="26"/>
  <c r="L150" i="26"/>
  <c r="K150" i="26"/>
  <c r="J150" i="26"/>
  <c r="I150" i="26"/>
  <c r="M17" i="27"/>
  <c r="L17" i="27"/>
  <c r="K17" i="27"/>
  <c r="J17" i="27"/>
  <c r="I17" i="27"/>
  <c r="M32" i="27"/>
  <c r="L32" i="27"/>
  <c r="K32" i="27"/>
  <c r="J32" i="27"/>
  <c r="I32" i="27"/>
  <c r="M92" i="28"/>
  <c r="J9" i="25"/>
  <c r="H11" i="25"/>
  <c r="F13" i="25"/>
  <c r="O13" i="25"/>
  <c r="N13" i="25"/>
  <c r="L15" i="25"/>
  <c r="J17" i="25"/>
  <c r="H19" i="25"/>
  <c r="F21" i="25"/>
  <c r="F32" i="25"/>
  <c r="J40" i="25"/>
  <c r="H60" i="25"/>
  <c r="H80" i="25"/>
  <c r="H97" i="25"/>
  <c r="M31" i="26"/>
  <c r="L31" i="26"/>
  <c r="K31" i="26"/>
  <c r="I31" i="26"/>
  <c r="J31" i="26"/>
  <c r="M66" i="26"/>
  <c r="L66" i="26"/>
  <c r="K66" i="26"/>
  <c r="I66" i="26"/>
  <c r="J66" i="26"/>
  <c r="C90" i="26"/>
  <c r="M100" i="26"/>
  <c r="L100" i="26"/>
  <c r="K100" i="26"/>
  <c r="I100" i="26"/>
  <c r="J100" i="26"/>
  <c r="E118" i="26"/>
  <c r="M135" i="26"/>
  <c r="L135" i="26"/>
  <c r="K135" i="26"/>
  <c r="I135" i="26"/>
  <c r="J135" i="26"/>
  <c r="G146" i="26"/>
  <c r="E20" i="27"/>
  <c r="M110" i="27"/>
  <c r="L110" i="27"/>
  <c r="K110" i="27"/>
  <c r="J110" i="27"/>
  <c r="I110" i="27"/>
  <c r="H118" i="27"/>
  <c r="M31" i="28"/>
  <c r="H9" i="30"/>
  <c r="F10" i="25"/>
  <c r="O10" i="25"/>
  <c r="N10" i="25"/>
  <c r="L12" i="25"/>
  <c r="J14" i="25"/>
  <c r="H16" i="25"/>
  <c r="F18" i="25"/>
  <c r="L20" i="25"/>
  <c r="H32" i="25"/>
  <c r="J39" i="25"/>
  <c r="H59" i="25"/>
  <c r="J65" i="25"/>
  <c r="J85" i="25"/>
  <c r="J97" i="25"/>
  <c r="H107" i="25"/>
  <c r="M38" i="26"/>
  <c r="L38" i="26"/>
  <c r="K38" i="26"/>
  <c r="J38" i="26"/>
  <c r="I38" i="26"/>
  <c r="C62" i="26"/>
  <c r="M72" i="26"/>
  <c r="L72" i="26"/>
  <c r="K72" i="26"/>
  <c r="J72" i="26"/>
  <c r="I72" i="26"/>
  <c r="E90" i="26"/>
  <c r="M107" i="26"/>
  <c r="L107" i="26"/>
  <c r="K107" i="26"/>
  <c r="J107" i="26"/>
  <c r="I107" i="26"/>
  <c r="G118" i="26"/>
  <c r="M141" i="26"/>
  <c r="L141" i="26"/>
  <c r="K141" i="26"/>
  <c r="J141" i="26"/>
  <c r="I141" i="26"/>
  <c r="M9" i="27"/>
  <c r="L9" i="27"/>
  <c r="K9" i="27"/>
  <c r="J9" i="27"/>
  <c r="I9" i="27"/>
  <c r="G20" i="27"/>
  <c r="M136" i="27"/>
  <c r="L136" i="27"/>
  <c r="K136" i="27"/>
  <c r="J136" i="27"/>
  <c r="I136" i="27"/>
  <c r="M57" i="28"/>
  <c r="L9" i="25"/>
  <c r="J11" i="25"/>
  <c r="H13" i="25"/>
  <c r="F15" i="25"/>
  <c r="L17" i="25"/>
  <c r="J19" i="25"/>
  <c r="H21" i="25"/>
  <c r="J38" i="25"/>
  <c r="J54" i="25"/>
  <c r="H64" i="25"/>
  <c r="J77" i="25"/>
  <c r="H87" i="25"/>
  <c r="H105" i="25"/>
  <c r="M23" i="26"/>
  <c r="L23" i="26"/>
  <c r="K23" i="26"/>
  <c r="I23" i="26"/>
  <c r="J23" i="26"/>
  <c r="G34" i="26"/>
  <c r="M57" i="26"/>
  <c r="L57" i="26"/>
  <c r="K57" i="26"/>
  <c r="I57" i="26"/>
  <c r="J57" i="26"/>
  <c r="M92" i="26"/>
  <c r="L92" i="26"/>
  <c r="K92" i="26"/>
  <c r="I92" i="26"/>
  <c r="J92" i="26"/>
  <c r="M126" i="26"/>
  <c r="L126" i="26"/>
  <c r="K126" i="26"/>
  <c r="I126" i="26"/>
  <c r="J126" i="26"/>
  <c r="M28" i="27"/>
  <c r="L28" i="27"/>
  <c r="K28" i="27"/>
  <c r="I28" i="27"/>
  <c r="J28" i="27"/>
  <c r="M75" i="27"/>
  <c r="L75" i="27"/>
  <c r="K75" i="27"/>
  <c r="J75" i="27"/>
  <c r="I75" i="27"/>
  <c r="H10" i="25"/>
  <c r="F12" i="25"/>
  <c r="N12" i="25"/>
  <c r="O12" i="25"/>
  <c r="L14" i="25"/>
  <c r="J16" i="25"/>
  <c r="H18" i="25"/>
  <c r="F20" i="25"/>
  <c r="J32" i="25"/>
  <c r="H33" i="25"/>
  <c r="H37" i="25"/>
  <c r="J43" i="25"/>
  <c r="H53" i="25"/>
  <c r="J59" i="25"/>
  <c r="H79" i="25"/>
  <c r="J105" i="25"/>
  <c r="M29" i="26"/>
  <c r="L29" i="26"/>
  <c r="K29" i="26"/>
  <c r="J29" i="26"/>
  <c r="I29" i="26"/>
  <c r="M64" i="26"/>
  <c r="L64" i="26"/>
  <c r="K64" i="26"/>
  <c r="J64" i="26"/>
  <c r="I64" i="26"/>
  <c r="M98" i="26"/>
  <c r="L98" i="26"/>
  <c r="K98" i="26"/>
  <c r="J98" i="26"/>
  <c r="I98" i="26"/>
  <c r="M101" i="27"/>
  <c r="L101" i="27"/>
  <c r="K101" i="27"/>
  <c r="J101" i="27"/>
  <c r="I101" i="27"/>
  <c r="C160" i="27"/>
  <c r="M23" i="28"/>
  <c r="F9" i="25"/>
  <c r="O9" i="25"/>
  <c r="N9" i="25"/>
  <c r="L11" i="25"/>
  <c r="J13" i="25"/>
  <c r="H15" i="25"/>
  <c r="F17" i="25"/>
  <c r="L19" i="25"/>
  <c r="J21" i="25"/>
  <c r="H34" i="25"/>
  <c r="H42" i="25"/>
  <c r="J58" i="25"/>
  <c r="J84" i="25"/>
  <c r="J103" i="25"/>
  <c r="M14" i="26"/>
  <c r="L14" i="26"/>
  <c r="K14" i="26"/>
  <c r="I14" i="26"/>
  <c r="J14" i="26"/>
  <c r="M83" i="26"/>
  <c r="L83" i="26"/>
  <c r="K83" i="26"/>
  <c r="I83" i="26"/>
  <c r="J83" i="26"/>
  <c r="D104" i="26"/>
  <c r="M117" i="26"/>
  <c r="L117" i="26"/>
  <c r="K117" i="26"/>
  <c r="I117" i="26"/>
  <c r="J117" i="26"/>
  <c r="F132" i="26"/>
  <c r="M152" i="26"/>
  <c r="L152" i="26"/>
  <c r="K152" i="26"/>
  <c r="I152" i="26"/>
  <c r="H160" i="26"/>
  <c r="J152" i="26"/>
  <c r="M19" i="27"/>
  <c r="L19" i="27"/>
  <c r="K19" i="27"/>
  <c r="I19" i="27"/>
  <c r="J19" i="27"/>
  <c r="F34" i="27"/>
  <c r="M41" i="27"/>
  <c r="L41" i="27"/>
  <c r="K41" i="27"/>
  <c r="J41" i="27"/>
  <c r="I41" i="27"/>
  <c r="D62" i="27"/>
  <c r="M100" i="28"/>
  <c r="H75" i="25"/>
  <c r="J81" i="25"/>
  <c r="H83" i="25"/>
  <c r="J100" i="25"/>
  <c r="H102" i="25"/>
  <c r="J108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J26" i="26"/>
  <c r="H34" i="26"/>
  <c r="I26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M138" i="26"/>
  <c r="L138" i="26"/>
  <c r="K138" i="26"/>
  <c r="J138" i="26"/>
  <c r="H146" i="26"/>
  <c r="I138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60" i="27"/>
  <c r="L60" i="27"/>
  <c r="K60" i="27"/>
  <c r="I60" i="27"/>
  <c r="J60" i="27"/>
  <c r="M95" i="27"/>
  <c r="L95" i="27"/>
  <c r="K95" i="27"/>
  <c r="I95" i="27"/>
  <c r="J95" i="27"/>
  <c r="M129" i="27"/>
  <c r="L129" i="27"/>
  <c r="K129" i="27"/>
  <c r="I129" i="27"/>
  <c r="J129" i="27"/>
  <c r="M143" i="28"/>
  <c r="M38" i="28"/>
  <c r="M72" i="28"/>
  <c r="M107" i="28"/>
  <c r="J15" i="30"/>
  <c r="J37" i="25"/>
  <c r="H39" i="25"/>
  <c r="J56" i="25"/>
  <c r="H58" i="25"/>
  <c r="F60" i="25"/>
  <c r="J64" i="25"/>
  <c r="J75" i="25"/>
  <c r="H77" i="25"/>
  <c r="J83" i="25"/>
  <c r="H85" i="25"/>
  <c r="J102" i="25"/>
  <c r="H104" i="25"/>
  <c r="L15" i="26"/>
  <c r="K15" i="26"/>
  <c r="J15" i="26"/>
  <c r="I15" i="26"/>
  <c r="M15" i="26"/>
  <c r="L24" i="26"/>
  <c r="K24" i="26"/>
  <c r="J24" i="26"/>
  <c r="I24" i="26"/>
  <c r="M24" i="26"/>
  <c r="L32" i="26"/>
  <c r="K32" i="26"/>
  <c r="J32" i="26"/>
  <c r="I32" i="26"/>
  <c r="M32" i="26"/>
  <c r="C48" i="26"/>
  <c r="L41" i="26"/>
  <c r="K41" i="26"/>
  <c r="J41" i="26"/>
  <c r="I41" i="26"/>
  <c r="M41" i="26"/>
  <c r="L50" i="26"/>
  <c r="K50" i="26"/>
  <c r="J50" i="26"/>
  <c r="I50" i="26"/>
  <c r="M50" i="26"/>
  <c r="D62" i="26"/>
  <c r="L58" i="26"/>
  <c r="K58" i="26"/>
  <c r="J58" i="26"/>
  <c r="I58" i="26"/>
  <c r="M58" i="26"/>
  <c r="L67" i="26"/>
  <c r="K67" i="26"/>
  <c r="J67" i="26"/>
  <c r="I67" i="26"/>
  <c r="M67" i="26"/>
  <c r="E76" i="26"/>
  <c r="L75" i="26"/>
  <c r="K75" i="26"/>
  <c r="J75" i="26"/>
  <c r="I75" i="26"/>
  <c r="M75" i="26"/>
  <c r="F90" i="26"/>
  <c r="L84" i="26"/>
  <c r="K84" i="26"/>
  <c r="J84" i="26"/>
  <c r="I84" i="26"/>
  <c r="M84" i="26"/>
  <c r="L93" i="26"/>
  <c r="K93" i="26"/>
  <c r="J93" i="26"/>
  <c r="I93" i="26"/>
  <c r="M93" i="26"/>
  <c r="G104" i="26"/>
  <c r="L101" i="26"/>
  <c r="K101" i="26"/>
  <c r="J101" i="26"/>
  <c r="I101" i="26"/>
  <c r="M101" i="26"/>
  <c r="L110" i="26"/>
  <c r="K110" i="26"/>
  <c r="J110" i="26"/>
  <c r="I110" i="26"/>
  <c r="H118" i="26"/>
  <c r="M110" i="26"/>
  <c r="L127" i="26"/>
  <c r="K127" i="26"/>
  <c r="J127" i="26"/>
  <c r="I127" i="26"/>
  <c r="M127" i="26"/>
  <c r="L136" i="26"/>
  <c r="K136" i="26"/>
  <c r="J136" i="26"/>
  <c r="I136" i="26"/>
  <c r="M136" i="26"/>
  <c r="L144" i="26"/>
  <c r="K144" i="26"/>
  <c r="J144" i="26"/>
  <c r="I144" i="26"/>
  <c r="M144" i="26"/>
  <c r="C160" i="26"/>
  <c r="L153" i="26"/>
  <c r="K153" i="26"/>
  <c r="J153" i="26"/>
  <c r="I153" i="26"/>
  <c r="M153" i="26"/>
  <c r="L12" i="27"/>
  <c r="K12" i="27"/>
  <c r="J12" i="27"/>
  <c r="I12" i="27"/>
  <c r="H20" i="27"/>
  <c r="M12" i="27"/>
  <c r="M52" i="27"/>
  <c r="L52" i="27"/>
  <c r="K52" i="27"/>
  <c r="I52" i="27"/>
  <c r="J52" i="27"/>
  <c r="C76" i="27"/>
  <c r="M86" i="27"/>
  <c r="L86" i="27"/>
  <c r="K86" i="27"/>
  <c r="I86" i="27"/>
  <c r="J86" i="27"/>
  <c r="E104" i="27"/>
  <c r="M121" i="27"/>
  <c r="L121" i="27"/>
  <c r="K121" i="27"/>
  <c r="I121" i="27"/>
  <c r="J121" i="27"/>
  <c r="G132" i="27"/>
  <c r="M155" i="27"/>
  <c r="L155" i="27"/>
  <c r="K155" i="27"/>
  <c r="I155" i="27"/>
  <c r="J155" i="27"/>
  <c r="M29" i="28"/>
  <c r="M64" i="28"/>
  <c r="M98" i="28"/>
  <c r="L120" i="28"/>
  <c r="M120" i="28"/>
  <c r="J120" i="28"/>
  <c r="F39" i="30"/>
  <c r="J34" i="25"/>
  <c r="H36" i="25"/>
  <c r="J42" i="25"/>
  <c r="J53" i="25"/>
  <c r="H55" i="25"/>
  <c r="J61" i="25"/>
  <c r="H63" i="25"/>
  <c r="F65" i="25"/>
  <c r="J80" i="25"/>
  <c r="H82" i="25"/>
  <c r="J99" i="25"/>
  <c r="H101" i="25"/>
  <c r="F103" i="25"/>
  <c r="J107" i="25"/>
  <c r="H109" i="25"/>
  <c r="K10" i="26"/>
  <c r="J10" i="26"/>
  <c r="I10" i="26"/>
  <c r="M10" i="26"/>
  <c r="L10" i="26"/>
  <c r="K18" i="26"/>
  <c r="J18" i="26"/>
  <c r="I18" i="26"/>
  <c r="M18" i="26"/>
  <c r="L18" i="26"/>
  <c r="C34" i="26"/>
  <c r="K27" i="26"/>
  <c r="J27" i="26"/>
  <c r="I27" i="26"/>
  <c r="M27" i="26"/>
  <c r="L27" i="26"/>
  <c r="K36" i="26"/>
  <c r="J36" i="26"/>
  <c r="I36" i="26"/>
  <c r="M36" i="26"/>
  <c r="L36" i="26"/>
  <c r="D48" i="26"/>
  <c r="K44" i="26"/>
  <c r="J44" i="26"/>
  <c r="I44" i="26"/>
  <c r="M44" i="26"/>
  <c r="L44" i="26"/>
  <c r="K53" i="26"/>
  <c r="J53" i="26"/>
  <c r="I53" i="26"/>
  <c r="M53" i="26"/>
  <c r="L53" i="26"/>
  <c r="E62" i="26"/>
  <c r="K61" i="26"/>
  <c r="J61" i="26"/>
  <c r="I61" i="26"/>
  <c r="M61" i="26"/>
  <c r="L61" i="26"/>
  <c r="F76" i="26"/>
  <c r="K70" i="26"/>
  <c r="J70" i="26"/>
  <c r="I70" i="26"/>
  <c r="M70" i="26"/>
  <c r="L70" i="26"/>
  <c r="K79" i="26"/>
  <c r="J79" i="26"/>
  <c r="I79" i="26"/>
  <c r="M79" i="26"/>
  <c r="L79" i="26"/>
  <c r="G90" i="26"/>
  <c r="K87" i="26"/>
  <c r="J87" i="26"/>
  <c r="I87" i="26"/>
  <c r="M87" i="26"/>
  <c r="L87" i="26"/>
  <c r="K96" i="26"/>
  <c r="J96" i="26"/>
  <c r="I96" i="26"/>
  <c r="H104" i="26"/>
  <c r="M96" i="26"/>
  <c r="L96" i="26"/>
  <c r="K113" i="26"/>
  <c r="J113" i="26"/>
  <c r="I113" i="26"/>
  <c r="M113" i="26"/>
  <c r="L113" i="26"/>
  <c r="K122" i="26"/>
  <c r="J122" i="26"/>
  <c r="I122" i="26"/>
  <c r="M122" i="26"/>
  <c r="L122" i="26"/>
  <c r="K130" i="26"/>
  <c r="J130" i="26"/>
  <c r="I130" i="26"/>
  <c r="M130" i="26"/>
  <c r="L130" i="26"/>
  <c r="C146" i="26"/>
  <c r="K139" i="26"/>
  <c r="J139" i="26"/>
  <c r="I139" i="26"/>
  <c r="M139" i="26"/>
  <c r="L139" i="26"/>
  <c r="K148" i="26"/>
  <c r="J148" i="26"/>
  <c r="I148" i="26"/>
  <c r="M148" i="26"/>
  <c r="L148" i="26"/>
  <c r="D160" i="26"/>
  <c r="K156" i="26"/>
  <c r="J156" i="26"/>
  <c r="I156" i="26"/>
  <c r="M156" i="26"/>
  <c r="L156" i="26"/>
  <c r="K15" i="27"/>
  <c r="J15" i="27"/>
  <c r="I15" i="27"/>
  <c r="M15" i="27"/>
  <c r="L15" i="27"/>
  <c r="K24" i="27"/>
  <c r="J24" i="27"/>
  <c r="I24" i="27"/>
  <c r="M24" i="27"/>
  <c r="L24" i="27"/>
  <c r="C48" i="27"/>
  <c r="M58" i="27"/>
  <c r="L58" i="27"/>
  <c r="K58" i="27"/>
  <c r="J58" i="27"/>
  <c r="I58" i="27"/>
  <c r="E76" i="27"/>
  <c r="M93" i="27"/>
  <c r="L93" i="27"/>
  <c r="K93" i="27"/>
  <c r="J93" i="27"/>
  <c r="I93" i="27"/>
  <c r="G104" i="27"/>
  <c r="M127" i="27"/>
  <c r="L127" i="27"/>
  <c r="K127" i="27"/>
  <c r="J127" i="27"/>
  <c r="I127" i="27"/>
  <c r="M14" i="28"/>
  <c r="M83" i="28"/>
  <c r="L105" i="30"/>
  <c r="H98" i="25"/>
  <c r="J104" i="25"/>
  <c r="H106" i="25"/>
  <c r="C20" i="26"/>
  <c r="J13" i="26"/>
  <c r="I13" i="26"/>
  <c r="L13" i="26"/>
  <c r="M13" i="26"/>
  <c r="K13" i="26"/>
  <c r="J22" i="26"/>
  <c r="I22" i="26"/>
  <c r="L22" i="26"/>
  <c r="M22" i="26"/>
  <c r="K22" i="26"/>
  <c r="D34" i="26"/>
  <c r="J30" i="26"/>
  <c r="I30" i="26"/>
  <c r="L30" i="26"/>
  <c r="M30" i="26"/>
  <c r="K30" i="26"/>
  <c r="J39" i="26"/>
  <c r="I39" i="26"/>
  <c r="L39" i="26"/>
  <c r="K39" i="26"/>
  <c r="M39" i="26"/>
  <c r="E48" i="26"/>
  <c r="J47" i="26"/>
  <c r="I47" i="26"/>
  <c r="L47" i="26"/>
  <c r="M47" i="26"/>
  <c r="K47" i="26"/>
  <c r="F62" i="26"/>
  <c r="J56" i="26"/>
  <c r="I56" i="26"/>
  <c r="L56" i="26"/>
  <c r="M56" i="26"/>
  <c r="K56" i="26"/>
  <c r="J65" i="26"/>
  <c r="I65" i="26"/>
  <c r="L65" i="26"/>
  <c r="M65" i="26"/>
  <c r="K65" i="26"/>
  <c r="G76" i="26"/>
  <c r="J73" i="26"/>
  <c r="I73" i="26"/>
  <c r="L73" i="26"/>
  <c r="K73" i="26"/>
  <c r="M73" i="26"/>
  <c r="J82" i="26"/>
  <c r="I82" i="26"/>
  <c r="H90" i="26"/>
  <c r="L82" i="26"/>
  <c r="M82" i="26"/>
  <c r="K82" i="26"/>
  <c r="J99" i="26"/>
  <c r="I99" i="26"/>
  <c r="L99" i="26"/>
  <c r="M99" i="26"/>
  <c r="K99" i="26"/>
  <c r="J108" i="26"/>
  <c r="I108" i="26"/>
  <c r="L108" i="26"/>
  <c r="K108" i="26"/>
  <c r="M108" i="26"/>
  <c r="J116" i="26"/>
  <c r="I116" i="26"/>
  <c r="L116" i="26"/>
  <c r="M116" i="26"/>
  <c r="K116" i="26"/>
  <c r="C132" i="26"/>
  <c r="J125" i="26"/>
  <c r="I125" i="26"/>
  <c r="L125" i="26"/>
  <c r="M125" i="26"/>
  <c r="K125" i="26"/>
  <c r="J134" i="26"/>
  <c r="I134" i="26"/>
  <c r="L134" i="26"/>
  <c r="M134" i="26"/>
  <c r="K134" i="26"/>
  <c r="D146" i="26"/>
  <c r="J142" i="26"/>
  <c r="I142" i="26"/>
  <c r="L142" i="26"/>
  <c r="K142" i="26"/>
  <c r="M142" i="26"/>
  <c r="J151" i="26"/>
  <c r="I151" i="26"/>
  <c r="L151" i="26"/>
  <c r="M151" i="26"/>
  <c r="K151" i="26"/>
  <c r="E160" i="26"/>
  <c r="J159" i="26"/>
  <c r="I159" i="26"/>
  <c r="L159" i="26"/>
  <c r="M159" i="26"/>
  <c r="K159" i="26"/>
  <c r="J10" i="27"/>
  <c r="I10" i="27"/>
  <c r="L10" i="27"/>
  <c r="K10" i="27"/>
  <c r="M10" i="27"/>
  <c r="J18" i="27"/>
  <c r="I18" i="27"/>
  <c r="L18" i="27"/>
  <c r="M18" i="27"/>
  <c r="K18" i="27"/>
  <c r="C34" i="27"/>
  <c r="J27" i="27"/>
  <c r="I27" i="27"/>
  <c r="L27" i="27"/>
  <c r="M27" i="27"/>
  <c r="K27" i="27"/>
  <c r="M43" i="27"/>
  <c r="L43" i="27"/>
  <c r="K43" i="27"/>
  <c r="I43" i="27"/>
  <c r="J43" i="27"/>
  <c r="M78" i="27"/>
  <c r="L78" i="27"/>
  <c r="K78" i="27"/>
  <c r="I78" i="27"/>
  <c r="J78" i="27"/>
  <c r="M112" i="27"/>
  <c r="L112" i="27"/>
  <c r="K112" i="27"/>
  <c r="I112" i="27"/>
  <c r="J112" i="27"/>
  <c r="M55" i="28"/>
  <c r="M89" i="28"/>
  <c r="M153" i="28"/>
  <c r="F12" i="30"/>
  <c r="L32" i="30"/>
  <c r="L41" i="30"/>
  <c r="N78" i="30"/>
  <c r="F107" i="30"/>
  <c r="H38" i="25"/>
  <c r="J55" i="25"/>
  <c r="H57" i="25"/>
  <c r="J63" i="25"/>
  <c r="H65" i="25"/>
  <c r="H76" i="25"/>
  <c r="J82" i="25"/>
  <c r="H84" i="25"/>
  <c r="J101" i="25"/>
  <c r="H103" i="25"/>
  <c r="J109" i="25"/>
  <c r="I8" i="26"/>
  <c r="M8" i="26"/>
  <c r="K8" i="26"/>
  <c r="J8" i="26"/>
  <c r="L8" i="26"/>
  <c r="D20" i="26"/>
  <c r="I16" i="26"/>
  <c r="M16" i="26"/>
  <c r="K16" i="26"/>
  <c r="L16" i="26"/>
  <c r="J16" i="26"/>
  <c r="I25" i="26"/>
  <c r="M25" i="26"/>
  <c r="K25" i="26"/>
  <c r="L25" i="26"/>
  <c r="J25" i="26"/>
  <c r="E34" i="26"/>
  <c r="I33" i="26"/>
  <c r="M33" i="26"/>
  <c r="K33" i="26"/>
  <c r="L33" i="26"/>
  <c r="J33" i="26"/>
  <c r="F48" i="26"/>
  <c r="I42" i="26"/>
  <c r="M42" i="26"/>
  <c r="K42" i="26"/>
  <c r="J42" i="26"/>
  <c r="L42" i="26"/>
  <c r="I51" i="26"/>
  <c r="M51" i="26"/>
  <c r="K51" i="26"/>
  <c r="L51" i="26"/>
  <c r="J51" i="26"/>
  <c r="G62" i="26"/>
  <c r="I59" i="26"/>
  <c r="M59" i="26"/>
  <c r="K59" i="26"/>
  <c r="L59" i="26"/>
  <c r="J59" i="26"/>
  <c r="I68" i="26"/>
  <c r="H76" i="26"/>
  <c r="M68" i="26"/>
  <c r="K68" i="26"/>
  <c r="L68" i="26"/>
  <c r="J68" i="26"/>
  <c r="I85" i="26"/>
  <c r="M85" i="26"/>
  <c r="K85" i="26"/>
  <c r="L85" i="26"/>
  <c r="J85" i="26"/>
  <c r="I94" i="26"/>
  <c r="M94" i="26"/>
  <c r="K94" i="26"/>
  <c r="L94" i="26"/>
  <c r="J94" i="26"/>
  <c r="I102" i="26"/>
  <c r="M102" i="26"/>
  <c r="K102" i="26"/>
  <c r="L102" i="26"/>
  <c r="J102" i="26"/>
  <c r="C118" i="26"/>
  <c r="I111" i="26"/>
  <c r="M111" i="26"/>
  <c r="K111" i="26"/>
  <c r="J111" i="26"/>
  <c r="L111" i="26"/>
  <c r="I120" i="26"/>
  <c r="M120" i="26"/>
  <c r="K120" i="26"/>
  <c r="L120" i="26"/>
  <c r="J120" i="26"/>
  <c r="D132" i="26"/>
  <c r="I128" i="26"/>
  <c r="M128" i="26"/>
  <c r="K128" i="26"/>
  <c r="L128" i="26"/>
  <c r="J128" i="26"/>
  <c r="I137" i="26"/>
  <c r="M137" i="26"/>
  <c r="K137" i="26"/>
  <c r="L137" i="26"/>
  <c r="J137" i="26"/>
  <c r="E146" i="26"/>
  <c r="I145" i="26"/>
  <c r="M145" i="26"/>
  <c r="K145" i="26"/>
  <c r="J145" i="26"/>
  <c r="L145" i="26"/>
  <c r="F160" i="26"/>
  <c r="I154" i="26"/>
  <c r="M154" i="26"/>
  <c r="K154" i="26"/>
  <c r="L154" i="26"/>
  <c r="J154" i="26"/>
  <c r="C20" i="27"/>
  <c r="I13" i="27"/>
  <c r="M13" i="27"/>
  <c r="K13" i="27"/>
  <c r="J13" i="27"/>
  <c r="L13" i="27"/>
  <c r="I22" i="27"/>
  <c r="M22" i="27"/>
  <c r="K22" i="27"/>
  <c r="L22" i="27"/>
  <c r="J22" i="27"/>
  <c r="D34" i="27"/>
  <c r="M50" i="27"/>
  <c r="L50" i="27"/>
  <c r="K50" i="27"/>
  <c r="J50" i="27"/>
  <c r="I50" i="27"/>
  <c r="M84" i="27"/>
  <c r="L84" i="27"/>
  <c r="K84" i="27"/>
  <c r="J84" i="27"/>
  <c r="I84" i="27"/>
  <c r="M153" i="27"/>
  <c r="L153" i="27"/>
  <c r="K153" i="27"/>
  <c r="J153" i="27"/>
  <c r="I153" i="27"/>
  <c r="M40" i="28"/>
  <c r="M74" i="28"/>
  <c r="M109" i="28"/>
  <c r="M137" i="28"/>
  <c r="M154" i="28"/>
  <c r="L12" i="30"/>
  <c r="F19" i="30"/>
  <c r="J43" i="30"/>
  <c r="J33" i="25"/>
  <c r="H35" i="25"/>
  <c r="J41" i="25"/>
  <c r="H43" i="25"/>
  <c r="H54" i="25"/>
  <c r="J60" i="25"/>
  <c r="H62" i="25"/>
  <c r="F75" i="25"/>
  <c r="J79" i="25"/>
  <c r="H81" i="25"/>
  <c r="F83" i="25"/>
  <c r="J87" i="25"/>
  <c r="J98" i="25"/>
  <c r="H100" i="25"/>
  <c r="J106" i="25"/>
  <c r="H108" i="25"/>
  <c r="M11" i="26"/>
  <c r="L11" i="26"/>
  <c r="J11" i="26"/>
  <c r="I11" i="26"/>
  <c r="K11" i="26"/>
  <c r="E20" i="26"/>
  <c r="M19" i="26"/>
  <c r="L19" i="26"/>
  <c r="J19" i="26"/>
  <c r="K19" i="26"/>
  <c r="I19" i="26"/>
  <c r="F34" i="26"/>
  <c r="M28" i="26"/>
  <c r="L28" i="26"/>
  <c r="J28" i="26"/>
  <c r="K28" i="26"/>
  <c r="I28" i="26"/>
  <c r="M37" i="26"/>
  <c r="L37" i="26"/>
  <c r="J37" i="26"/>
  <c r="K37" i="26"/>
  <c r="I37" i="26"/>
  <c r="G48" i="26"/>
  <c r="M45" i="26"/>
  <c r="L45" i="26"/>
  <c r="J45" i="26"/>
  <c r="I45" i="26"/>
  <c r="K45" i="26"/>
  <c r="H62" i="26"/>
  <c r="M54" i="26"/>
  <c r="L54" i="26"/>
  <c r="J54" i="26"/>
  <c r="K54" i="26"/>
  <c r="I54" i="26"/>
  <c r="M71" i="26"/>
  <c r="L71" i="26"/>
  <c r="J71" i="26"/>
  <c r="K71" i="26"/>
  <c r="I71" i="26"/>
  <c r="M80" i="26"/>
  <c r="L80" i="26"/>
  <c r="J80" i="26"/>
  <c r="I80" i="26"/>
  <c r="K80" i="26"/>
  <c r="M88" i="26"/>
  <c r="L88" i="26"/>
  <c r="J88" i="26"/>
  <c r="K88" i="26"/>
  <c r="I88" i="26"/>
  <c r="C104" i="26"/>
  <c r="M97" i="26"/>
  <c r="L97" i="26"/>
  <c r="J97" i="26"/>
  <c r="K97" i="26"/>
  <c r="I97" i="26"/>
  <c r="M106" i="26"/>
  <c r="L106" i="26"/>
  <c r="J106" i="26"/>
  <c r="K106" i="26"/>
  <c r="I106" i="26"/>
  <c r="D118" i="26"/>
  <c r="M114" i="26"/>
  <c r="L114" i="26"/>
  <c r="J114" i="26"/>
  <c r="I114" i="26"/>
  <c r="K114" i="26"/>
  <c r="M123" i="26"/>
  <c r="L123" i="26"/>
  <c r="J123" i="26"/>
  <c r="K123" i="26"/>
  <c r="I123" i="26"/>
  <c r="E132" i="26"/>
  <c r="M131" i="26"/>
  <c r="L131" i="26"/>
  <c r="J131" i="26"/>
  <c r="K131" i="26"/>
  <c r="I131" i="26"/>
  <c r="F146" i="26"/>
  <c r="M140" i="26"/>
  <c r="L140" i="26"/>
  <c r="J140" i="26"/>
  <c r="K140" i="26"/>
  <c r="I140" i="26"/>
  <c r="M149" i="26"/>
  <c r="L149" i="26"/>
  <c r="J149" i="26"/>
  <c r="I149" i="26"/>
  <c r="K149" i="26"/>
  <c r="G160" i="26"/>
  <c r="M157" i="26"/>
  <c r="L157" i="26"/>
  <c r="J157" i="26"/>
  <c r="K157" i="26"/>
  <c r="I157" i="26"/>
  <c r="M8" i="27"/>
  <c r="L8" i="27"/>
  <c r="J8" i="27"/>
  <c r="K8" i="27"/>
  <c r="I8" i="27"/>
  <c r="D20" i="27"/>
  <c r="M16" i="27"/>
  <c r="L16" i="27"/>
  <c r="J16" i="27"/>
  <c r="I16" i="27"/>
  <c r="K16" i="27"/>
  <c r="M25" i="27"/>
  <c r="L25" i="27"/>
  <c r="J25" i="27"/>
  <c r="K25" i="27"/>
  <c r="I25" i="27"/>
  <c r="E34" i="27"/>
  <c r="M29" i="27"/>
  <c r="L29" i="27"/>
  <c r="K29" i="27"/>
  <c r="J29" i="27"/>
  <c r="I29" i="27"/>
  <c r="M69" i="27"/>
  <c r="L69" i="27"/>
  <c r="K69" i="27"/>
  <c r="I69" i="27"/>
  <c r="J69" i="27"/>
  <c r="D90" i="27"/>
  <c r="M103" i="27"/>
  <c r="L103" i="27"/>
  <c r="K103" i="27"/>
  <c r="I103" i="27"/>
  <c r="J103" i="27"/>
  <c r="F118" i="27"/>
  <c r="M138" i="27"/>
  <c r="L138" i="27"/>
  <c r="K138" i="27"/>
  <c r="I138" i="27"/>
  <c r="H146" i="27"/>
  <c r="J138" i="27"/>
  <c r="M12" i="28"/>
  <c r="M46" i="28"/>
  <c r="M81" i="28"/>
  <c r="M127" i="28"/>
  <c r="M142" i="28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H132" i="27"/>
  <c r="I124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M9" i="28"/>
  <c r="M17" i="28"/>
  <c r="N10" i="30"/>
  <c r="O10" i="30"/>
  <c r="H17" i="30"/>
  <c r="L20" i="30"/>
  <c r="J41" i="30"/>
  <c r="J54" i="30"/>
  <c r="J60" i="30"/>
  <c r="J99" i="30"/>
  <c r="L36" i="27"/>
  <c r="K36" i="27"/>
  <c r="J36" i="27"/>
  <c r="I36" i="27"/>
  <c r="M36" i="27"/>
  <c r="D48" i="27"/>
  <c r="L44" i="27"/>
  <c r="K44" i="27"/>
  <c r="J44" i="27"/>
  <c r="I44" i="27"/>
  <c r="M44" i="27"/>
  <c r="L53" i="27"/>
  <c r="K53" i="27"/>
  <c r="J53" i="27"/>
  <c r="I53" i="27"/>
  <c r="M53" i="27"/>
  <c r="E62" i="27"/>
  <c r="L61" i="27"/>
  <c r="K61" i="27"/>
  <c r="J61" i="27"/>
  <c r="I61" i="27"/>
  <c r="M61" i="27"/>
  <c r="F76" i="27"/>
  <c r="L70" i="27"/>
  <c r="K70" i="27"/>
  <c r="J70" i="27"/>
  <c r="I70" i="27"/>
  <c r="M70" i="27"/>
  <c r="L79" i="27"/>
  <c r="K79" i="27"/>
  <c r="J79" i="27"/>
  <c r="I79" i="27"/>
  <c r="M79" i="27"/>
  <c r="G90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L122" i="27"/>
  <c r="K122" i="27"/>
  <c r="J122" i="27"/>
  <c r="I122" i="27"/>
  <c r="M122" i="27"/>
  <c r="L130" i="27"/>
  <c r="K130" i="27"/>
  <c r="J130" i="27"/>
  <c r="I130" i="27"/>
  <c r="M130" i="27"/>
  <c r="C146" i="27"/>
  <c r="L139" i="27"/>
  <c r="K139" i="27"/>
  <c r="J139" i="27"/>
  <c r="I139" i="27"/>
  <c r="M139" i="27"/>
  <c r="L148" i="27"/>
  <c r="K148" i="27"/>
  <c r="J148" i="27"/>
  <c r="I148" i="27"/>
  <c r="M148" i="27"/>
  <c r="D160" i="27"/>
  <c r="L156" i="27"/>
  <c r="K156" i="27"/>
  <c r="J156" i="27"/>
  <c r="I156" i="27"/>
  <c r="M156" i="27"/>
  <c r="F11" i="30"/>
  <c r="O12" i="30"/>
  <c r="N12" i="30"/>
  <c r="J14" i="30"/>
  <c r="F31" i="30"/>
  <c r="F37" i="30"/>
  <c r="L39" i="30"/>
  <c r="H61" i="30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F62" i="27"/>
  <c r="K56" i="27"/>
  <c r="J56" i="27"/>
  <c r="I56" i="27"/>
  <c r="M56" i="27"/>
  <c r="L56" i="27"/>
  <c r="K65" i="27"/>
  <c r="J65" i="27"/>
  <c r="I65" i="27"/>
  <c r="M65" i="27"/>
  <c r="L65" i="27"/>
  <c r="G76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M116" i="27"/>
  <c r="L116" i="27"/>
  <c r="C132" i="27"/>
  <c r="K125" i="27"/>
  <c r="J125" i="27"/>
  <c r="I125" i="27"/>
  <c r="M125" i="27"/>
  <c r="L125" i="27"/>
  <c r="K134" i="27"/>
  <c r="J134" i="27"/>
  <c r="I134" i="27"/>
  <c r="M134" i="27"/>
  <c r="L134" i="27"/>
  <c r="D146" i="27"/>
  <c r="K142" i="27"/>
  <c r="J142" i="27"/>
  <c r="I142" i="27"/>
  <c r="M142" i="27"/>
  <c r="L142" i="27"/>
  <c r="K151" i="27"/>
  <c r="J151" i="27"/>
  <c r="I151" i="27"/>
  <c r="M151" i="27"/>
  <c r="L151" i="27"/>
  <c r="E160" i="27"/>
  <c r="K159" i="27"/>
  <c r="J159" i="27"/>
  <c r="I159" i="27"/>
  <c r="M159" i="27"/>
  <c r="L159" i="27"/>
  <c r="L14" i="30"/>
  <c r="H16" i="30"/>
  <c r="H37" i="30"/>
  <c r="J33" i="27"/>
  <c r="I33" i="27"/>
  <c r="L33" i="27"/>
  <c r="M33" i="27"/>
  <c r="K33" i="27"/>
  <c r="F48" i="27"/>
  <c r="J42" i="27"/>
  <c r="I42" i="27"/>
  <c r="L42" i="27"/>
  <c r="M42" i="27"/>
  <c r="K42" i="27"/>
  <c r="J51" i="27"/>
  <c r="I51" i="27"/>
  <c r="L51" i="27"/>
  <c r="K51" i="27"/>
  <c r="M51" i="27"/>
  <c r="G62" i="27"/>
  <c r="J59" i="27"/>
  <c r="I59" i="27"/>
  <c r="L59" i="27"/>
  <c r="K59" i="27"/>
  <c r="M59" i="27"/>
  <c r="J68" i="27"/>
  <c r="I68" i="27"/>
  <c r="H76" i="27"/>
  <c r="L68" i="27"/>
  <c r="M68" i="27"/>
  <c r="K68" i="27"/>
  <c r="J85" i="27"/>
  <c r="I85" i="27"/>
  <c r="L85" i="27"/>
  <c r="K85" i="27"/>
  <c r="M85" i="27"/>
  <c r="J94" i="27"/>
  <c r="I94" i="27"/>
  <c r="L94" i="27"/>
  <c r="K94" i="27"/>
  <c r="M94" i="27"/>
  <c r="J102" i="27"/>
  <c r="I102" i="27"/>
  <c r="L102" i="27"/>
  <c r="M102" i="27"/>
  <c r="K102" i="27"/>
  <c r="C118" i="27"/>
  <c r="J111" i="27"/>
  <c r="I111" i="27"/>
  <c r="L111" i="27"/>
  <c r="M111" i="27"/>
  <c r="K111" i="27"/>
  <c r="J120" i="27"/>
  <c r="I120" i="27"/>
  <c r="L120" i="27"/>
  <c r="K120" i="27"/>
  <c r="M120" i="27"/>
  <c r="D132" i="27"/>
  <c r="J128" i="27"/>
  <c r="I128" i="27"/>
  <c r="L128" i="27"/>
  <c r="K128" i="27"/>
  <c r="M128" i="27"/>
  <c r="J137" i="27"/>
  <c r="I137" i="27"/>
  <c r="L137" i="27"/>
  <c r="M137" i="27"/>
  <c r="K137" i="27"/>
  <c r="E146" i="27"/>
  <c r="J145" i="27"/>
  <c r="I145" i="27"/>
  <c r="L145" i="27"/>
  <c r="M145" i="27"/>
  <c r="K145" i="27"/>
  <c r="F160" i="27"/>
  <c r="J154" i="27"/>
  <c r="I154" i="27"/>
  <c r="L154" i="27"/>
  <c r="K154" i="27"/>
  <c r="M154" i="27"/>
  <c r="J16" i="30"/>
  <c r="F18" i="30"/>
  <c r="L31" i="30"/>
  <c r="H35" i="30"/>
  <c r="H57" i="30"/>
  <c r="L102" i="30"/>
  <c r="H109" i="30"/>
  <c r="I37" i="27"/>
  <c r="M37" i="27"/>
  <c r="K37" i="27"/>
  <c r="L37" i="27"/>
  <c r="J37" i="27"/>
  <c r="G48" i="27"/>
  <c r="I45" i="27"/>
  <c r="M45" i="27"/>
  <c r="K45" i="27"/>
  <c r="L45" i="27"/>
  <c r="J45" i="27"/>
  <c r="I54" i="27"/>
  <c r="H62" i="27"/>
  <c r="M54" i="27"/>
  <c r="K54" i="27"/>
  <c r="J54" i="27"/>
  <c r="L54" i="27"/>
  <c r="I71" i="27"/>
  <c r="M71" i="27"/>
  <c r="K71" i="27"/>
  <c r="L71" i="27"/>
  <c r="J71" i="27"/>
  <c r="I80" i="27"/>
  <c r="M80" i="27"/>
  <c r="K80" i="27"/>
  <c r="L80" i="27"/>
  <c r="J80" i="27"/>
  <c r="I88" i="27"/>
  <c r="M88" i="27"/>
  <c r="K88" i="27"/>
  <c r="J88" i="27"/>
  <c r="L88" i="27"/>
  <c r="C104" i="27"/>
  <c r="I97" i="27"/>
  <c r="M97" i="27"/>
  <c r="K97" i="27"/>
  <c r="J97" i="27"/>
  <c r="L97" i="27"/>
  <c r="I106" i="27"/>
  <c r="M106" i="27"/>
  <c r="K106" i="27"/>
  <c r="L106" i="27"/>
  <c r="J106" i="27"/>
  <c r="D118" i="27"/>
  <c r="I114" i="27"/>
  <c r="M114" i="27"/>
  <c r="K114" i="27"/>
  <c r="L114" i="27"/>
  <c r="J114" i="27"/>
  <c r="I123" i="27"/>
  <c r="M123" i="27"/>
  <c r="K123" i="27"/>
  <c r="J123" i="27"/>
  <c r="L123" i="27"/>
  <c r="E132" i="27"/>
  <c r="I131" i="27"/>
  <c r="M131" i="27"/>
  <c r="K131" i="27"/>
  <c r="J131" i="27"/>
  <c r="L131" i="27"/>
  <c r="F146" i="27"/>
  <c r="I140" i="27"/>
  <c r="M140" i="27"/>
  <c r="K140" i="27"/>
  <c r="L140" i="27"/>
  <c r="J140" i="27"/>
  <c r="I149" i="27"/>
  <c r="M149" i="27"/>
  <c r="K149" i="27"/>
  <c r="L149" i="27"/>
  <c r="J149" i="27"/>
  <c r="G160" i="27"/>
  <c r="I157" i="27"/>
  <c r="M157" i="27"/>
  <c r="K157" i="27"/>
  <c r="J157" i="27"/>
  <c r="L157" i="27"/>
  <c r="M8" i="28"/>
  <c r="F10" i="30"/>
  <c r="O11" i="30"/>
  <c r="N11" i="30"/>
  <c r="H18" i="30"/>
  <c r="L21" i="30"/>
  <c r="O31" i="30"/>
  <c r="N31" i="30"/>
  <c r="J33" i="30"/>
  <c r="J35" i="30"/>
  <c r="J59" i="30"/>
  <c r="H97" i="30"/>
  <c r="M31" i="27"/>
  <c r="L31" i="27"/>
  <c r="J31" i="27"/>
  <c r="I31" i="27"/>
  <c r="K31" i="27"/>
  <c r="H48" i="27"/>
  <c r="M40" i="27"/>
  <c r="L40" i="27"/>
  <c r="J40" i="27"/>
  <c r="K40" i="27"/>
  <c r="I40" i="27"/>
  <c r="M57" i="27"/>
  <c r="L57" i="27"/>
  <c r="J57" i="27"/>
  <c r="I57" i="27"/>
  <c r="K57" i="27"/>
  <c r="M66" i="27"/>
  <c r="L66" i="27"/>
  <c r="J66" i="27"/>
  <c r="I66" i="27"/>
  <c r="K66" i="27"/>
  <c r="M74" i="27"/>
  <c r="L74" i="27"/>
  <c r="J74" i="27"/>
  <c r="K74" i="27"/>
  <c r="I74" i="27"/>
  <c r="C90" i="27"/>
  <c r="M83" i="27"/>
  <c r="L83" i="27"/>
  <c r="J83" i="27"/>
  <c r="K83" i="27"/>
  <c r="I83" i="27"/>
  <c r="M92" i="27"/>
  <c r="L92" i="27"/>
  <c r="J92" i="27"/>
  <c r="I92" i="27"/>
  <c r="K92" i="27"/>
  <c r="D104" i="27"/>
  <c r="M100" i="27"/>
  <c r="L100" i="27"/>
  <c r="J100" i="27"/>
  <c r="I100" i="27"/>
  <c r="K100" i="27"/>
  <c r="M109" i="27"/>
  <c r="L109" i="27"/>
  <c r="J109" i="27"/>
  <c r="K109" i="27"/>
  <c r="I109" i="27"/>
  <c r="E118" i="27"/>
  <c r="M117" i="27"/>
  <c r="L117" i="27"/>
  <c r="J117" i="27"/>
  <c r="K117" i="27"/>
  <c r="I117" i="27"/>
  <c r="F132" i="27"/>
  <c r="M126" i="27"/>
  <c r="L126" i="27"/>
  <c r="J126" i="27"/>
  <c r="I126" i="27"/>
  <c r="K126" i="27"/>
  <c r="M135" i="27"/>
  <c r="L135" i="27"/>
  <c r="J135" i="27"/>
  <c r="I135" i="27"/>
  <c r="K135" i="27"/>
  <c r="G146" i="27"/>
  <c r="M143" i="27"/>
  <c r="L143" i="27"/>
  <c r="J143" i="27"/>
  <c r="K143" i="27"/>
  <c r="I143" i="27"/>
  <c r="H160" i="27"/>
  <c r="M152" i="27"/>
  <c r="L152" i="27"/>
  <c r="J152" i="27"/>
  <c r="K152" i="27"/>
  <c r="I152" i="27"/>
  <c r="M11" i="28"/>
  <c r="M19" i="28"/>
  <c r="H10" i="30"/>
  <c r="L13" i="30"/>
  <c r="F20" i="30"/>
  <c r="L33" i="30"/>
  <c r="H43" i="30"/>
  <c r="L9" i="30"/>
  <c r="J11" i="30"/>
  <c r="H13" i="30"/>
  <c r="F15" i="30"/>
  <c r="L17" i="30"/>
  <c r="J19" i="30"/>
  <c r="H21" i="30"/>
  <c r="H32" i="30"/>
  <c r="F34" i="30"/>
  <c r="O34" i="30"/>
  <c r="N34" i="30"/>
  <c r="L36" i="30"/>
  <c r="J38" i="30"/>
  <c r="H40" i="30"/>
  <c r="F42" i="30"/>
  <c r="F57" i="30"/>
  <c r="L59" i="30"/>
  <c r="L97" i="30"/>
  <c r="F99" i="30"/>
  <c r="O100" i="30"/>
  <c r="N100" i="30"/>
  <c r="J107" i="30"/>
  <c r="F9" i="30"/>
  <c r="N9" i="30"/>
  <c r="O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L76" i="30"/>
  <c r="H101" i="30"/>
  <c r="J104" i="30"/>
  <c r="J10" i="30"/>
  <c r="H12" i="30"/>
  <c r="F14" i="30"/>
  <c r="L16" i="30"/>
  <c r="J18" i="30"/>
  <c r="H20" i="30"/>
  <c r="H31" i="30"/>
  <c r="F33" i="30"/>
  <c r="O33" i="30"/>
  <c r="N33" i="30"/>
  <c r="L35" i="30"/>
  <c r="J37" i="30"/>
  <c r="H39" i="30"/>
  <c r="F41" i="30"/>
  <c r="L43" i="30"/>
  <c r="L54" i="30"/>
  <c r="O99" i="30"/>
  <c r="N99" i="30"/>
  <c r="F103" i="30"/>
  <c r="H106" i="30"/>
  <c r="L109" i="30"/>
  <c r="J34" i="30"/>
  <c r="H36" i="30"/>
  <c r="F38" i="30"/>
  <c r="L40" i="30"/>
  <c r="J42" i="30"/>
  <c r="H98" i="30"/>
  <c r="L101" i="30"/>
  <c r="F108" i="30"/>
  <c r="L9" i="31"/>
  <c r="L10" i="30"/>
  <c r="J12" i="30"/>
  <c r="H14" i="30"/>
  <c r="F16" i="30"/>
  <c r="L18" i="30"/>
  <c r="J20" i="30"/>
  <c r="J31" i="30"/>
  <c r="H33" i="30"/>
  <c r="F35" i="30"/>
  <c r="N35" i="30"/>
  <c r="O35" i="30"/>
  <c r="L37" i="30"/>
  <c r="J39" i="30"/>
  <c r="H41" i="30"/>
  <c r="F43" i="30"/>
  <c r="F100" i="30"/>
  <c r="J103" i="30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H59" i="30"/>
  <c r="H105" i="30"/>
  <c r="J19" i="31"/>
  <c r="F97" i="30"/>
  <c r="N97" i="30"/>
  <c r="O97" i="30"/>
  <c r="L99" i="30"/>
  <c r="J101" i="30"/>
  <c r="H103" i="30"/>
  <c r="F105" i="30"/>
  <c r="L107" i="30"/>
  <c r="J109" i="30"/>
  <c r="F10" i="31"/>
  <c r="H13" i="31"/>
  <c r="F15" i="31"/>
  <c r="L17" i="31"/>
  <c r="J98" i="30"/>
  <c r="H100" i="30"/>
  <c r="F102" i="30"/>
  <c r="L104" i="30"/>
  <c r="J106" i="30"/>
  <c r="H108" i="30"/>
  <c r="F18" i="31"/>
  <c r="L20" i="31"/>
  <c r="H10" i="33"/>
  <c r="J10" i="31"/>
  <c r="O53" i="31"/>
  <c r="H103" i="33"/>
  <c r="L98" i="30"/>
  <c r="J100" i="30"/>
  <c r="H102" i="30"/>
  <c r="F104" i="30"/>
  <c r="L106" i="30"/>
  <c r="J108" i="30"/>
  <c r="O10" i="31"/>
  <c r="N10" i="31"/>
  <c r="H12" i="31"/>
  <c r="H16" i="31"/>
  <c r="L16" i="33"/>
  <c r="J97" i="30"/>
  <c r="H99" i="30"/>
  <c r="F101" i="30"/>
  <c r="N101" i="30"/>
  <c r="O101" i="30"/>
  <c r="L103" i="30"/>
  <c r="J105" i="30"/>
  <c r="H107" i="30"/>
  <c r="F109" i="30"/>
  <c r="L12" i="31"/>
  <c r="F14" i="31"/>
  <c r="H21" i="31"/>
  <c r="F98" i="30"/>
  <c r="N98" i="30"/>
  <c r="O98" i="30"/>
  <c r="L100" i="30"/>
  <c r="J102" i="30"/>
  <c r="H104" i="30"/>
  <c r="F106" i="30"/>
  <c r="L108" i="30"/>
  <c r="J14" i="31"/>
  <c r="H10" i="31"/>
  <c r="F12" i="31"/>
  <c r="N12" i="31"/>
  <c r="O12" i="31"/>
  <c r="L14" i="31"/>
  <c r="J16" i="31"/>
  <c r="H18" i="31"/>
  <c r="F20" i="31"/>
  <c r="L33" i="31"/>
  <c r="J35" i="31"/>
  <c r="H37" i="31"/>
  <c r="F65" i="33"/>
  <c r="L77" i="33"/>
  <c r="F9" i="31"/>
  <c r="O9" i="31"/>
  <c r="N9" i="31"/>
  <c r="L11" i="31"/>
  <c r="J13" i="31"/>
  <c r="H15" i="31"/>
  <c r="F17" i="31"/>
  <c r="L19" i="31"/>
  <c r="J21" i="31"/>
  <c r="L104" i="33"/>
  <c r="H18" i="33"/>
  <c r="H65" i="33"/>
  <c r="L16" i="31"/>
  <c r="J18" i="31"/>
  <c r="H20" i="31"/>
  <c r="L35" i="31"/>
  <c r="J37" i="31"/>
  <c r="H59" i="31"/>
  <c r="J65" i="31"/>
  <c r="J18" i="33"/>
  <c r="J79" i="33"/>
  <c r="H9" i="31"/>
  <c r="F11" i="31"/>
  <c r="O11" i="31"/>
  <c r="N11" i="31"/>
  <c r="L13" i="31"/>
  <c r="J15" i="31"/>
  <c r="H17" i="31"/>
  <c r="F19" i="31"/>
  <c r="L21" i="31"/>
  <c r="L79" i="33"/>
  <c r="L10" i="31"/>
  <c r="J12" i="31"/>
  <c r="H14" i="31"/>
  <c r="F16" i="31"/>
  <c r="L18" i="31"/>
  <c r="J20" i="31"/>
  <c r="F20" i="33"/>
  <c r="J9" i="31"/>
  <c r="H11" i="31"/>
  <c r="F13" i="31"/>
  <c r="O13" i="31"/>
  <c r="N13" i="31"/>
  <c r="L15" i="31"/>
  <c r="J17" i="31"/>
  <c r="H19" i="31"/>
  <c r="F21" i="31"/>
  <c r="L100" i="33"/>
  <c r="AP11" i="35"/>
  <c r="AQ11" i="35"/>
  <c r="J10" i="33"/>
  <c r="F12" i="33"/>
  <c r="H20" i="33"/>
  <c r="H76" i="33"/>
  <c r="H101" i="33"/>
  <c r="H14" i="35"/>
  <c r="H12" i="33"/>
  <c r="H78" i="33"/>
  <c r="J85" i="33"/>
  <c r="F14" i="33"/>
  <c r="H99" i="33"/>
  <c r="N12" i="33"/>
  <c r="O12" i="33"/>
  <c r="J83" i="33"/>
  <c r="Y32" i="35"/>
  <c r="J75" i="33"/>
  <c r="H97" i="33"/>
  <c r="H105" i="33"/>
  <c r="AX14" i="35"/>
  <c r="AY14" i="35"/>
  <c r="J16" i="33"/>
  <c r="J77" i="33"/>
  <c r="J81" i="33"/>
  <c r="J10" i="38"/>
  <c r="I10" i="38"/>
  <c r="H10" i="38"/>
  <c r="G6" i="37"/>
  <c r="H6" i="37"/>
  <c r="H80" i="33"/>
  <c r="H82" i="33"/>
  <c r="H84" i="33"/>
  <c r="H86" i="33"/>
  <c r="M8" i="40"/>
  <c r="AF14" i="35"/>
  <c r="H33" i="35"/>
  <c r="L6" i="37"/>
  <c r="K6" i="37"/>
  <c r="K125" i="37"/>
  <c r="S10" i="41"/>
  <c r="R10" i="41"/>
  <c r="Y33" i="35"/>
  <c r="T6" i="38"/>
  <c r="X30" i="35"/>
  <c r="H124" i="37"/>
  <c r="G124" i="37"/>
  <c r="N6" i="40"/>
  <c r="T9" i="38"/>
  <c r="T7" i="37"/>
  <c r="S7" i="37"/>
  <c r="R7" i="37"/>
  <c r="Q7" i="37"/>
  <c r="P7" i="37"/>
  <c r="O7" i="37"/>
  <c r="J11" i="37"/>
  <c r="M9" i="37"/>
  <c r="L9" i="37"/>
  <c r="K9" i="37"/>
  <c r="L7" i="38"/>
  <c r="M7" i="38"/>
  <c r="M12" i="38"/>
  <c r="L12" i="38"/>
  <c r="O134" i="38"/>
  <c r="N134" i="38"/>
  <c r="K134" i="38"/>
  <c r="R6" i="40"/>
  <c r="Q6" i="40"/>
  <c r="P6" i="40"/>
  <c r="T6" i="40"/>
  <c r="S6" i="40"/>
  <c r="R8" i="37"/>
  <c r="Q8" i="37"/>
  <c r="P8" i="37"/>
  <c r="O8" i="37"/>
  <c r="T8" i="37"/>
  <c r="S8" i="37"/>
  <c r="M10" i="37"/>
  <c r="L10" i="37"/>
  <c r="K10" i="37"/>
  <c r="E129" i="37"/>
  <c r="H138" i="38"/>
  <c r="G138" i="38"/>
  <c r="F6" i="39"/>
  <c r="F7" i="39"/>
  <c r="K127" i="37"/>
  <c r="N7" i="39"/>
  <c r="N8" i="39"/>
  <c r="N11" i="39"/>
  <c r="M11" i="39"/>
  <c r="L11" i="39"/>
  <c r="J13" i="41"/>
  <c r="I7" i="37"/>
  <c r="H7" i="37"/>
  <c r="G7" i="37"/>
  <c r="I126" i="37"/>
  <c r="H126" i="37"/>
  <c r="G126" i="37"/>
  <c r="J9" i="38"/>
  <c r="T10" i="38"/>
  <c r="AA20" i="38" s="1"/>
  <c r="H135" i="38"/>
  <c r="G135" i="38"/>
  <c r="H145" i="41"/>
  <c r="G145" i="41"/>
  <c r="I145" i="41"/>
  <c r="C11" i="37"/>
  <c r="H135" i="39"/>
  <c r="G135" i="39"/>
  <c r="E16" i="42"/>
  <c r="F16" i="42" s="1"/>
  <c r="F6" i="42"/>
  <c r="Q6" i="37"/>
  <c r="P6" i="37"/>
  <c r="R6" i="37"/>
  <c r="O6" i="37"/>
  <c r="I8" i="37"/>
  <c r="H8" i="37"/>
  <c r="G8" i="37"/>
  <c r="D11" i="37"/>
  <c r="J6" i="38"/>
  <c r="O137" i="38"/>
  <c r="N137" i="38"/>
  <c r="M137" i="38"/>
  <c r="L137" i="38"/>
  <c r="K137" i="38"/>
  <c r="O135" i="39"/>
  <c r="M135" i="39"/>
  <c r="N135" i="39"/>
  <c r="L135" i="39"/>
  <c r="K135" i="39"/>
  <c r="I134" i="40"/>
  <c r="H134" i="40"/>
  <c r="G134" i="40"/>
  <c r="I138" i="41"/>
  <c r="F10" i="42"/>
  <c r="I128" i="37"/>
  <c r="H128" i="37"/>
  <c r="G128" i="37"/>
  <c r="J7" i="38"/>
  <c r="I7" i="38"/>
  <c r="H7" i="38"/>
  <c r="S7" i="38"/>
  <c r="R7" i="38"/>
  <c r="Q7" i="38"/>
  <c r="P7" i="38"/>
  <c r="AA19" i="38"/>
  <c r="T7" i="38"/>
  <c r="J11" i="38"/>
  <c r="I11" i="38"/>
  <c r="H11" i="38"/>
  <c r="S11" i="38"/>
  <c r="R11" i="38"/>
  <c r="Q11" i="38"/>
  <c r="P11" i="38"/>
  <c r="T11" i="38"/>
  <c r="N136" i="38"/>
  <c r="M136" i="38"/>
  <c r="L136" i="38"/>
  <c r="K136" i="38"/>
  <c r="O136" i="38"/>
  <c r="N134" i="39"/>
  <c r="O134" i="39"/>
  <c r="K134" i="39"/>
  <c r="N10" i="40"/>
  <c r="M10" i="40"/>
  <c r="L10" i="40"/>
  <c r="F12" i="41"/>
  <c r="E11" i="37"/>
  <c r="H137" i="38"/>
  <c r="G137" i="38"/>
  <c r="N10" i="39"/>
  <c r="F11" i="39"/>
  <c r="Q11" i="39"/>
  <c r="P11" i="39"/>
  <c r="S11" i="39"/>
  <c r="R11" i="39"/>
  <c r="I12" i="40"/>
  <c r="H12" i="40"/>
  <c r="F7" i="41"/>
  <c r="L7" i="37"/>
  <c r="K7" i="37"/>
  <c r="M7" i="37"/>
  <c r="H9" i="37"/>
  <c r="G9" i="37"/>
  <c r="F11" i="37"/>
  <c r="I9" i="37"/>
  <c r="P9" i="37"/>
  <c r="O9" i="37"/>
  <c r="T9" i="37"/>
  <c r="S9" i="37"/>
  <c r="N11" i="37"/>
  <c r="R9" i="37"/>
  <c r="Q9" i="37"/>
  <c r="I12" i="38"/>
  <c r="H12" i="38"/>
  <c r="J12" i="38"/>
  <c r="Q12" i="38"/>
  <c r="P12" i="38"/>
  <c r="T12" i="38"/>
  <c r="S12" i="38"/>
  <c r="R12" i="38"/>
  <c r="L138" i="38"/>
  <c r="K138" i="38"/>
  <c r="O138" i="38"/>
  <c r="N138" i="38"/>
  <c r="M138" i="38"/>
  <c r="N12" i="39"/>
  <c r="M12" i="39"/>
  <c r="L12" i="39"/>
  <c r="R10" i="40"/>
  <c r="Q10" i="40"/>
  <c r="P10" i="40"/>
  <c r="T10" i="40"/>
  <c r="AA20" i="40" s="1"/>
  <c r="S10" i="40"/>
  <c r="J7" i="41"/>
  <c r="I7" i="41"/>
  <c r="H7" i="41"/>
  <c r="I140" i="41"/>
  <c r="I144" i="41"/>
  <c r="R7" i="42"/>
  <c r="Q7" i="42"/>
  <c r="P7" i="42"/>
  <c r="T7" i="42"/>
  <c r="S7" i="42"/>
  <c r="K135" i="38"/>
  <c r="O135" i="38"/>
  <c r="M135" i="38"/>
  <c r="L135" i="38"/>
  <c r="N135" i="38"/>
  <c r="N6" i="39"/>
  <c r="I11" i="39"/>
  <c r="H11" i="39"/>
  <c r="H136" i="39"/>
  <c r="G136" i="39"/>
  <c r="N8" i="40"/>
  <c r="L8" i="40"/>
  <c r="T12" i="40"/>
  <c r="S12" i="40"/>
  <c r="R12" i="40"/>
  <c r="Q12" i="40"/>
  <c r="P12" i="40"/>
  <c r="O135" i="40"/>
  <c r="N135" i="40"/>
  <c r="M135" i="40"/>
  <c r="L135" i="40"/>
  <c r="K135" i="40"/>
  <c r="F10" i="41"/>
  <c r="L8" i="37"/>
  <c r="M8" i="37"/>
  <c r="K8" i="37"/>
  <c r="H10" i="37"/>
  <c r="I10" i="37"/>
  <c r="G10" i="37"/>
  <c r="T10" i="37"/>
  <c r="S10" i="37"/>
  <c r="R10" i="37"/>
  <c r="Q10" i="37"/>
  <c r="P10" i="37"/>
  <c r="O10" i="37"/>
  <c r="M11" i="38"/>
  <c r="L11" i="38"/>
  <c r="G136" i="38"/>
  <c r="H136" i="38"/>
  <c r="O137" i="39"/>
  <c r="N137" i="39"/>
  <c r="M137" i="39"/>
  <c r="K137" i="39"/>
  <c r="L137" i="39"/>
  <c r="T8" i="40"/>
  <c r="R8" i="40"/>
  <c r="Q8" i="40"/>
  <c r="S8" i="40"/>
  <c r="P8" i="40"/>
  <c r="I137" i="41"/>
  <c r="I141" i="41"/>
  <c r="N7" i="40"/>
  <c r="N11" i="40"/>
  <c r="M11" i="40"/>
  <c r="L11" i="40"/>
  <c r="I136" i="40"/>
  <c r="H136" i="40"/>
  <c r="G136" i="40"/>
  <c r="F6" i="41"/>
  <c r="H10" i="41"/>
  <c r="J10" i="41"/>
  <c r="I10" i="41"/>
  <c r="M136" i="41"/>
  <c r="L136" i="41"/>
  <c r="L137" i="41"/>
  <c r="M137" i="41"/>
  <c r="M140" i="41"/>
  <c r="L140" i="41"/>
  <c r="J9" i="42"/>
  <c r="I9" i="42"/>
  <c r="H9" i="42"/>
  <c r="J10" i="42"/>
  <c r="I10" i="42"/>
  <c r="H10" i="42"/>
  <c r="K16" i="43"/>
  <c r="N6" i="43"/>
  <c r="M6" i="43"/>
  <c r="L6" i="43"/>
  <c r="N10" i="43"/>
  <c r="M10" i="43"/>
  <c r="L10" i="43"/>
  <c r="T15" i="43"/>
  <c r="S15" i="43"/>
  <c r="R15" i="43"/>
  <c r="P15" i="43"/>
  <c r="Q15" i="43"/>
  <c r="H138" i="39"/>
  <c r="G138" i="39"/>
  <c r="N137" i="40"/>
  <c r="M137" i="40"/>
  <c r="L137" i="40"/>
  <c r="K137" i="40"/>
  <c r="O137" i="40"/>
  <c r="L141" i="41"/>
  <c r="M141" i="41"/>
  <c r="M144" i="41"/>
  <c r="L144" i="41"/>
  <c r="L145" i="41"/>
  <c r="M145" i="41"/>
  <c r="G16" i="42"/>
  <c r="J6" i="42"/>
  <c r="H6" i="42"/>
  <c r="I6" i="42"/>
  <c r="F7" i="42"/>
  <c r="F12" i="42"/>
  <c r="T14" i="42"/>
  <c r="R14" i="42"/>
  <c r="P14" i="42"/>
  <c r="S14" i="42"/>
  <c r="Q14" i="42"/>
  <c r="N12" i="40"/>
  <c r="M12" i="40"/>
  <c r="L12" i="40"/>
  <c r="M134" i="40"/>
  <c r="L134" i="40"/>
  <c r="K134" i="40"/>
  <c r="G138" i="40"/>
  <c r="I138" i="40"/>
  <c r="H138" i="40"/>
  <c r="H6" i="41"/>
  <c r="J6" i="41"/>
  <c r="I6" i="41"/>
  <c r="J9" i="41"/>
  <c r="J7" i="42"/>
  <c r="I7" i="42"/>
  <c r="H7" i="42"/>
  <c r="T10" i="42"/>
  <c r="S10" i="42"/>
  <c r="R10" i="42"/>
  <c r="Q10" i="42"/>
  <c r="P10" i="42"/>
  <c r="I144" i="42"/>
  <c r="F12" i="43"/>
  <c r="I144" i="43"/>
  <c r="F12" i="39"/>
  <c r="L136" i="39"/>
  <c r="K136" i="39"/>
  <c r="O136" i="39"/>
  <c r="M136" i="39"/>
  <c r="N136" i="39"/>
  <c r="H135" i="40"/>
  <c r="G135" i="40"/>
  <c r="I135" i="40"/>
  <c r="H12" i="41"/>
  <c r="J12" i="41"/>
  <c r="I12" i="41"/>
  <c r="I139" i="41"/>
  <c r="N7" i="42"/>
  <c r="M7" i="42"/>
  <c r="L7" i="42"/>
  <c r="T9" i="42"/>
  <c r="S9" i="42"/>
  <c r="R9" i="42"/>
  <c r="Q9" i="42"/>
  <c r="P9" i="42"/>
  <c r="N15" i="42"/>
  <c r="L15" i="42"/>
  <c r="M15" i="42"/>
  <c r="M144" i="42"/>
  <c r="L144" i="42"/>
  <c r="J8" i="43"/>
  <c r="I8" i="43"/>
  <c r="H8" i="43"/>
  <c r="J12" i="43"/>
  <c r="I12" i="43"/>
  <c r="H12" i="43"/>
  <c r="G137" i="39"/>
  <c r="H137" i="39"/>
  <c r="H11" i="40"/>
  <c r="I11" i="40"/>
  <c r="P11" i="40"/>
  <c r="T11" i="40"/>
  <c r="S11" i="40"/>
  <c r="R11" i="40"/>
  <c r="Q11" i="40"/>
  <c r="K136" i="40"/>
  <c r="O136" i="40"/>
  <c r="N136" i="40"/>
  <c r="L136" i="40"/>
  <c r="M136" i="40"/>
  <c r="N8" i="42"/>
  <c r="M8" i="42"/>
  <c r="L8" i="42"/>
  <c r="I143" i="42"/>
  <c r="I136" i="42"/>
  <c r="I12" i="39"/>
  <c r="H12" i="39"/>
  <c r="P12" i="39"/>
  <c r="R12" i="39"/>
  <c r="Q12" i="39"/>
  <c r="S12" i="39"/>
  <c r="N138" i="39"/>
  <c r="M138" i="39"/>
  <c r="L138" i="39"/>
  <c r="K138" i="39"/>
  <c r="O138" i="39"/>
  <c r="I137" i="40"/>
  <c r="H137" i="40"/>
  <c r="G137" i="40"/>
  <c r="O138" i="40"/>
  <c r="K138" i="40"/>
  <c r="N138" i="40"/>
  <c r="L138" i="40"/>
  <c r="M138" i="40"/>
  <c r="I136" i="41"/>
  <c r="T6" i="42"/>
  <c r="S6" i="42"/>
  <c r="R6" i="42"/>
  <c r="O16" i="42"/>
  <c r="P6" i="42"/>
  <c r="Q6" i="42"/>
  <c r="J11" i="42"/>
  <c r="H11" i="42"/>
  <c r="I11" i="42"/>
  <c r="T13" i="42"/>
  <c r="R13" i="42"/>
  <c r="P13" i="42"/>
  <c r="S13" i="42"/>
  <c r="Q13" i="42"/>
  <c r="R15" i="42"/>
  <c r="P15" i="42"/>
  <c r="T15" i="42"/>
  <c r="S15" i="42"/>
  <c r="Q15" i="42"/>
  <c r="M136" i="42"/>
  <c r="L136" i="42"/>
  <c r="T8" i="43"/>
  <c r="S8" i="43"/>
  <c r="R8" i="43"/>
  <c r="Q8" i="43"/>
  <c r="P8" i="43"/>
  <c r="I139" i="43"/>
  <c r="L11" i="42"/>
  <c r="N11" i="42"/>
  <c r="M11" i="42"/>
  <c r="H12" i="42"/>
  <c r="J12" i="42"/>
  <c r="I12" i="42"/>
  <c r="F13" i="42"/>
  <c r="J7" i="43"/>
  <c r="H7" i="43"/>
  <c r="I7" i="43"/>
  <c r="O143" i="43"/>
  <c r="N143" i="43"/>
  <c r="F8" i="42"/>
  <c r="N9" i="42"/>
  <c r="M9" i="42"/>
  <c r="L9" i="42"/>
  <c r="J13" i="42"/>
  <c r="H13" i="42"/>
  <c r="I13" i="42"/>
  <c r="F14" i="42"/>
  <c r="M138" i="42"/>
  <c r="L138" i="42"/>
  <c r="I140" i="42"/>
  <c r="F9" i="43"/>
  <c r="T12" i="43"/>
  <c r="S12" i="43"/>
  <c r="R12" i="43"/>
  <c r="Q12" i="43"/>
  <c r="P12" i="43"/>
  <c r="N14" i="43"/>
  <c r="M14" i="43"/>
  <c r="L14" i="43"/>
  <c r="N12" i="42"/>
  <c r="L12" i="42"/>
  <c r="M12" i="42"/>
  <c r="J14" i="42"/>
  <c r="H14" i="42"/>
  <c r="I14" i="42"/>
  <c r="F15" i="42"/>
  <c r="C16" i="43"/>
  <c r="T7" i="43"/>
  <c r="S7" i="43"/>
  <c r="R7" i="43"/>
  <c r="P7" i="43"/>
  <c r="Q7" i="43"/>
  <c r="N9" i="43"/>
  <c r="L9" i="43"/>
  <c r="M9" i="43"/>
  <c r="J11" i="43"/>
  <c r="H11" i="43"/>
  <c r="I11" i="43"/>
  <c r="I138" i="43"/>
  <c r="M138" i="41"/>
  <c r="L138" i="41"/>
  <c r="C16" i="42"/>
  <c r="L6" i="42"/>
  <c r="N6" i="42"/>
  <c r="M6" i="42"/>
  <c r="K16" i="42"/>
  <c r="H8" i="42"/>
  <c r="J8" i="42"/>
  <c r="I8" i="42"/>
  <c r="P8" i="42"/>
  <c r="T8" i="42"/>
  <c r="Q8" i="42"/>
  <c r="R8" i="42"/>
  <c r="S8" i="42"/>
  <c r="F9" i="42"/>
  <c r="L10" i="42"/>
  <c r="M10" i="42"/>
  <c r="N10" i="42"/>
  <c r="R11" i="42"/>
  <c r="P11" i="42"/>
  <c r="T11" i="42"/>
  <c r="Q11" i="42"/>
  <c r="S11" i="42"/>
  <c r="N13" i="42"/>
  <c r="L13" i="42"/>
  <c r="M13" i="42"/>
  <c r="J15" i="42"/>
  <c r="H15" i="42"/>
  <c r="I15" i="42"/>
  <c r="M140" i="42"/>
  <c r="L140" i="42"/>
  <c r="I142" i="42"/>
  <c r="F6" i="43"/>
  <c r="E16" i="43"/>
  <c r="F16" i="43" s="1"/>
  <c r="F13" i="43"/>
  <c r="I136" i="43"/>
  <c r="D16" i="42"/>
  <c r="F11" i="42"/>
  <c r="P12" i="42"/>
  <c r="T12" i="42"/>
  <c r="R12" i="42"/>
  <c r="S12" i="42"/>
  <c r="Q12" i="42"/>
  <c r="L14" i="42"/>
  <c r="N14" i="42"/>
  <c r="M14" i="42"/>
  <c r="F8" i="43"/>
  <c r="T11" i="43"/>
  <c r="S11" i="43"/>
  <c r="R11" i="43"/>
  <c r="P11" i="43"/>
  <c r="Q11" i="43"/>
  <c r="N13" i="43"/>
  <c r="L13" i="43"/>
  <c r="M13" i="43"/>
  <c r="J15" i="43"/>
  <c r="H15" i="43"/>
  <c r="I15" i="43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I138" i="42"/>
  <c r="H6" i="43"/>
  <c r="J6" i="43"/>
  <c r="I6" i="43"/>
  <c r="G16" i="43"/>
  <c r="P6" i="43"/>
  <c r="T6" i="43"/>
  <c r="R6" i="43"/>
  <c r="O16" i="43"/>
  <c r="S6" i="43"/>
  <c r="Q6" i="43"/>
  <c r="F7" i="43"/>
  <c r="L8" i="43"/>
  <c r="N8" i="43"/>
  <c r="M8" i="43"/>
  <c r="H10" i="43"/>
  <c r="J10" i="43"/>
  <c r="I10" i="43"/>
  <c r="P10" i="43"/>
  <c r="T10" i="43"/>
  <c r="R10" i="43"/>
  <c r="S10" i="43"/>
  <c r="Q10" i="43"/>
  <c r="F11" i="43"/>
  <c r="L12" i="43"/>
  <c r="N12" i="43"/>
  <c r="M12" i="43"/>
  <c r="H14" i="43"/>
  <c r="J14" i="43"/>
  <c r="I14" i="43"/>
  <c r="P14" i="43"/>
  <c r="T14" i="43"/>
  <c r="R14" i="43"/>
  <c r="S14" i="43"/>
  <c r="Q14" i="43"/>
  <c r="F15" i="43"/>
  <c r="D9" i="44"/>
  <c r="D13" i="44"/>
  <c r="D17" i="44"/>
  <c r="D11" i="45"/>
  <c r="D15" i="45"/>
  <c r="D19" i="45"/>
  <c r="D9" i="46"/>
  <c r="D13" i="46"/>
  <c r="D17" i="46"/>
  <c r="M56" i="2"/>
  <c r="J6" i="3"/>
  <c r="J79" i="3"/>
  <c r="J152" i="3"/>
  <c r="K6" i="2"/>
  <c r="L6" i="3"/>
  <c r="L79" i="3"/>
  <c r="L152" i="3"/>
  <c r="J31" i="2"/>
  <c r="M6" i="3"/>
  <c r="M79" i="3"/>
  <c r="M152" i="3"/>
  <c r="K31" i="2"/>
  <c r="N79" i="3"/>
  <c r="N152" i="3"/>
  <c r="J56" i="2"/>
  <c r="K56" i="2"/>
  <c r="L6" i="5"/>
  <c r="T6" i="5"/>
  <c r="W6" i="6"/>
  <c r="F8" i="8"/>
  <c r="M6" i="5"/>
  <c r="U6" i="5"/>
  <c r="V6" i="5"/>
  <c r="I6" i="6"/>
  <c r="W6" i="5"/>
  <c r="J6" i="6"/>
  <c r="K6" i="6"/>
  <c r="S6" i="6"/>
  <c r="J52" i="8"/>
  <c r="O74" i="8"/>
  <c r="N74" i="8"/>
  <c r="I6" i="5"/>
  <c r="L6" i="6"/>
  <c r="T6" i="6"/>
  <c r="L52" i="8"/>
  <c r="M6" i="6"/>
  <c r="U6" i="6"/>
  <c r="V6" i="6"/>
  <c r="O96" i="8"/>
  <c r="F74" i="8"/>
  <c r="F52" i="8"/>
  <c r="H74" i="8"/>
  <c r="AA6" i="13"/>
  <c r="Z6" i="13"/>
  <c r="Y6" i="13"/>
  <c r="X6" i="13"/>
  <c r="W6" i="13"/>
  <c r="J30" i="10"/>
  <c r="O74" i="10"/>
  <c r="N74" i="10"/>
  <c r="L74" i="8"/>
  <c r="H8" i="10"/>
  <c r="N5" i="12"/>
  <c r="M5" i="12"/>
  <c r="L5" i="12"/>
  <c r="K5" i="12"/>
  <c r="J5" i="12"/>
  <c r="I5" i="12"/>
  <c r="N8" i="10"/>
  <c r="F96" i="10"/>
  <c r="L6" i="13"/>
  <c r="O8" i="10"/>
  <c r="F74" i="10"/>
  <c r="H96" i="10"/>
  <c r="M6" i="13"/>
  <c r="F30" i="10"/>
  <c r="H52" i="10"/>
  <c r="J74" i="10"/>
  <c r="F8" i="10"/>
  <c r="H30" i="10"/>
  <c r="J52" i="10"/>
  <c r="N96" i="10"/>
  <c r="U5" i="12"/>
  <c r="V5" i="12"/>
  <c r="J8" i="10"/>
  <c r="L30" i="10"/>
  <c r="N52" i="10"/>
  <c r="W5" i="12"/>
  <c r="J6" i="13"/>
  <c r="M7" i="15"/>
  <c r="L7" i="15"/>
  <c r="K7" i="15"/>
  <c r="J7" i="15"/>
  <c r="I7" i="15"/>
  <c r="W7" i="15"/>
  <c r="X7" i="15"/>
  <c r="I9" i="14"/>
  <c r="T9" i="14"/>
  <c r="L7" i="17"/>
  <c r="T6" i="18"/>
  <c r="S6" i="18"/>
  <c r="R6" i="18"/>
  <c r="K6" i="18"/>
  <c r="J6" i="18"/>
  <c r="I6" i="18"/>
  <c r="AB6" i="18"/>
  <c r="AA6" i="18"/>
  <c r="Z6" i="18"/>
  <c r="K7" i="16"/>
  <c r="Y7" i="17"/>
  <c r="W7" i="16"/>
  <c r="Y7" i="16"/>
  <c r="I7" i="17"/>
  <c r="Z7" i="16"/>
  <c r="J7" i="17"/>
  <c r="K7" i="17"/>
  <c r="U7" i="19"/>
  <c r="M7" i="19"/>
  <c r="F206" i="24"/>
  <c r="E7" i="19"/>
  <c r="P7" i="19"/>
  <c r="F184" i="24"/>
  <c r="K7" i="22"/>
  <c r="X7" i="22"/>
  <c r="F52" i="24"/>
  <c r="Z7" i="22"/>
  <c r="H74" i="24"/>
  <c r="F8" i="25"/>
  <c r="F96" i="24"/>
  <c r="F118" i="24"/>
  <c r="F140" i="24"/>
  <c r="F162" i="24"/>
  <c r="O8" i="25"/>
  <c r="F30" i="24"/>
  <c r="H52" i="24"/>
  <c r="H8" i="25"/>
  <c r="H30" i="25"/>
  <c r="F74" i="25"/>
  <c r="K6" i="28"/>
  <c r="N8" i="25"/>
  <c r="O30" i="25"/>
  <c r="O52" i="25"/>
  <c r="H8" i="30"/>
  <c r="F8" i="30"/>
  <c r="H96" i="25"/>
  <c r="O74" i="25"/>
  <c r="N74" i="25"/>
  <c r="H74" i="25"/>
  <c r="M6" i="27"/>
  <c r="I6" i="26"/>
  <c r="K6" i="26"/>
  <c r="J6" i="27"/>
  <c r="L6" i="28"/>
  <c r="L8" i="30"/>
  <c r="J30" i="30"/>
  <c r="H30" i="30"/>
  <c r="F52" i="30"/>
  <c r="I6" i="28"/>
  <c r="J6" i="28"/>
  <c r="O30" i="30"/>
  <c r="N30" i="30"/>
  <c r="N8" i="31"/>
  <c r="O8" i="31"/>
  <c r="H118" i="30"/>
  <c r="F118" i="30"/>
  <c r="O162" i="30"/>
  <c r="N162" i="30"/>
  <c r="O184" i="30"/>
  <c r="N184" i="30"/>
  <c r="J52" i="30"/>
  <c r="O74" i="30"/>
  <c r="O96" i="30"/>
  <c r="N96" i="30"/>
  <c r="H140" i="30"/>
  <c r="F140" i="30"/>
  <c r="L52" i="30"/>
  <c r="J74" i="30"/>
  <c r="O118" i="30"/>
  <c r="N118" i="30"/>
  <c r="H162" i="30"/>
  <c r="F162" i="30"/>
  <c r="O52" i="30"/>
  <c r="N74" i="30"/>
  <c r="H96" i="30"/>
  <c r="F96" i="30"/>
  <c r="O140" i="30"/>
  <c r="N140" i="30"/>
  <c r="F184" i="30"/>
  <c r="N228" i="30"/>
  <c r="L206" i="30"/>
  <c r="F8" i="31"/>
  <c r="N250" i="30"/>
  <c r="O30" i="31"/>
  <c r="N30" i="31"/>
  <c r="F30" i="31"/>
  <c r="L52" i="31"/>
  <c r="F74" i="31"/>
  <c r="H30" i="31"/>
  <c r="L30" i="31"/>
  <c r="N74" i="31"/>
  <c r="O74" i="31"/>
  <c r="N74" i="33"/>
  <c r="L74" i="33"/>
  <c r="N52" i="31"/>
  <c r="O30" i="33"/>
  <c r="N30" i="33"/>
  <c r="F8" i="33"/>
  <c r="O8" i="33"/>
  <c r="L52" i="33"/>
  <c r="J52" i="33"/>
  <c r="L96" i="31"/>
  <c r="J96" i="31"/>
  <c r="H30" i="33"/>
  <c r="O52" i="33"/>
  <c r="O74" i="33"/>
  <c r="H74" i="31"/>
  <c r="F74" i="33"/>
  <c r="F96" i="33"/>
  <c r="N8" i="33"/>
  <c r="L8" i="33"/>
  <c r="X7" i="35"/>
  <c r="Y7" i="35"/>
  <c r="N52" i="33"/>
  <c r="BB7" i="35"/>
  <c r="AZ7" i="35"/>
  <c r="AX7" i="35"/>
  <c r="H7" i="35"/>
  <c r="AN7" i="35"/>
  <c r="AR7" i="35"/>
  <c r="AP7" i="35"/>
  <c r="J8" i="33"/>
  <c r="L30" i="33"/>
  <c r="H52" i="33"/>
  <c r="N96" i="33"/>
  <c r="I7" i="35"/>
  <c r="AO7" i="35"/>
  <c r="BA7" i="35"/>
  <c r="AQ7" i="35"/>
  <c r="AF7" i="35"/>
  <c r="I29" i="35"/>
  <c r="H29" i="35"/>
  <c r="T5" i="39"/>
  <c r="S5" i="39"/>
  <c r="R5" i="39"/>
  <c r="P5" i="39"/>
  <c r="Q5" i="39"/>
  <c r="AN29" i="35"/>
  <c r="AO29" i="35"/>
  <c r="L133" i="38"/>
  <c r="I133" i="38"/>
  <c r="M5" i="39"/>
  <c r="J5" i="39"/>
  <c r="Y29" i="35"/>
  <c r="S5" i="37"/>
  <c r="O123" i="37"/>
  <c r="N123" i="37"/>
  <c r="H5" i="39"/>
  <c r="T5" i="37"/>
  <c r="K123" i="37"/>
  <c r="I5" i="39"/>
  <c r="O133" i="40"/>
  <c r="N133" i="40"/>
  <c r="S5" i="38"/>
  <c r="L5" i="38"/>
  <c r="T5" i="38"/>
  <c r="G123" i="37"/>
  <c r="M5" i="38"/>
  <c r="K133" i="38"/>
  <c r="L5" i="39"/>
  <c r="N133" i="39"/>
  <c r="H123" i="37"/>
  <c r="N5" i="38"/>
  <c r="J5" i="40"/>
  <c r="H5" i="40"/>
  <c r="N5" i="41"/>
  <c r="M5" i="41"/>
  <c r="L5" i="41"/>
  <c r="J5" i="42"/>
  <c r="I5" i="42"/>
  <c r="H5" i="42"/>
  <c r="N5" i="39"/>
  <c r="I133" i="39"/>
  <c r="I5" i="40"/>
  <c r="P5" i="40"/>
  <c r="R5" i="41"/>
  <c r="N5" i="42"/>
  <c r="M5" i="42"/>
  <c r="L5" i="42"/>
  <c r="R5" i="40"/>
  <c r="H133" i="40"/>
  <c r="F5" i="41"/>
  <c r="P5" i="41"/>
  <c r="O135" i="41"/>
  <c r="T5" i="42"/>
  <c r="R5" i="42"/>
  <c r="H135" i="42"/>
  <c r="J5" i="43"/>
  <c r="I5" i="43"/>
  <c r="H5" i="43"/>
  <c r="S5" i="40"/>
  <c r="J5" i="41"/>
  <c r="Q5" i="41"/>
  <c r="G135" i="41"/>
  <c r="P5" i="42"/>
  <c r="N5" i="43"/>
  <c r="L5" i="43"/>
  <c r="H5" i="41"/>
  <c r="S5" i="41"/>
  <c r="H135" i="41"/>
  <c r="Q5" i="42"/>
  <c r="G135" i="42"/>
  <c r="M5" i="43"/>
  <c r="N135" i="41"/>
  <c r="R5" i="43"/>
  <c r="Q5" i="43"/>
  <c r="P5" i="43"/>
  <c r="T5" i="43"/>
  <c r="N135" i="43"/>
  <c r="L135" i="43"/>
  <c r="G135" i="43"/>
  <c r="O135" i="43"/>
  <c r="L135" i="42"/>
  <c r="H135" i="43"/>
  <c r="I135" i="43"/>
  <c r="N135" i="42"/>
  <c r="F15" i="41" l="1"/>
  <c r="N11" i="41"/>
  <c r="M11" i="41"/>
  <c r="L11" i="41"/>
  <c r="J57" i="33"/>
  <c r="O142" i="42"/>
  <c r="M142" i="42"/>
  <c r="N142" i="42"/>
  <c r="L142" i="42"/>
  <c r="F7" i="40"/>
  <c r="J6" i="39"/>
  <c r="I6" i="39"/>
  <c r="H6" i="39"/>
  <c r="J12" i="39"/>
  <c r="L6" i="39"/>
  <c r="M6" i="39"/>
  <c r="J9" i="39"/>
  <c r="J11" i="39"/>
  <c r="Y40" i="35"/>
  <c r="J76" i="33"/>
  <c r="J87" i="33"/>
  <c r="F32" i="33"/>
  <c r="O102" i="33"/>
  <c r="N102" i="33"/>
  <c r="H41" i="33"/>
  <c r="F33" i="33"/>
  <c r="X13" i="35"/>
  <c r="Y13" i="35"/>
  <c r="L85" i="31"/>
  <c r="J83" i="31"/>
  <c r="H54" i="31"/>
  <c r="F41" i="31"/>
  <c r="N99" i="31"/>
  <c r="O99" i="31"/>
  <c r="F130" i="30"/>
  <c r="F175" i="30"/>
  <c r="H175" i="30"/>
  <c r="L173" i="30"/>
  <c r="J78" i="30"/>
  <c r="L78" i="30"/>
  <c r="F58" i="30"/>
  <c r="J237" i="30"/>
  <c r="F62" i="28"/>
  <c r="D132" i="28"/>
  <c r="M103" i="28"/>
  <c r="L103" i="28"/>
  <c r="K103" i="28"/>
  <c r="J103" i="28"/>
  <c r="I103" i="28"/>
  <c r="L11" i="28"/>
  <c r="J11" i="28"/>
  <c r="L143" i="28"/>
  <c r="J143" i="28"/>
  <c r="F98" i="25"/>
  <c r="F261" i="24"/>
  <c r="N78" i="25"/>
  <c r="O78" i="25"/>
  <c r="L78" i="25"/>
  <c r="G20" i="28"/>
  <c r="I12" i="28"/>
  <c r="K12" i="28"/>
  <c r="I8" i="28"/>
  <c r="K8" i="28"/>
  <c r="L194" i="24"/>
  <c r="F166" i="24"/>
  <c r="H166" i="24"/>
  <c r="H62" i="24"/>
  <c r="J62" i="24"/>
  <c r="O141" i="24"/>
  <c r="N141" i="24"/>
  <c r="F263" i="24"/>
  <c r="O233" i="24"/>
  <c r="N233" i="24"/>
  <c r="J64" i="24"/>
  <c r="H136" i="19"/>
  <c r="G135" i="19"/>
  <c r="H151" i="19"/>
  <c r="F133" i="19"/>
  <c r="H45" i="19"/>
  <c r="P128" i="19"/>
  <c r="Z20" i="17"/>
  <c r="X20" i="17"/>
  <c r="Y16" i="15"/>
  <c r="X16" i="15"/>
  <c r="W16" i="15"/>
  <c r="AA16" i="15"/>
  <c r="Z16" i="15"/>
  <c r="Z18" i="16"/>
  <c r="Y18" i="16"/>
  <c r="W18" i="16"/>
  <c r="X18" i="16"/>
  <c r="M64" i="13"/>
  <c r="L64" i="13"/>
  <c r="K64" i="13"/>
  <c r="J64" i="13"/>
  <c r="I64" i="13"/>
  <c r="M29" i="13"/>
  <c r="L29" i="13"/>
  <c r="K29" i="13"/>
  <c r="J29" i="13"/>
  <c r="I29" i="13"/>
  <c r="X22" i="12"/>
  <c r="V22" i="12"/>
  <c r="U22" i="12"/>
  <c r="J99" i="10"/>
  <c r="J273" i="8"/>
  <c r="J215" i="8"/>
  <c r="L100" i="10"/>
  <c r="N100" i="10"/>
  <c r="O54" i="10"/>
  <c r="F54" i="10"/>
  <c r="J262" i="8"/>
  <c r="L262" i="8"/>
  <c r="L216" i="8"/>
  <c r="J117" i="13"/>
  <c r="I117" i="13"/>
  <c r="M117" i="13"/>
  <c r="L117" i="13"/>
  <c r="K117" i="13"/>
  <c r="L75" i="13"/>
  <c r="J75" i="13"/>
  <c r="F82" i="10"/>
  <c r="H82" i="10"/>
  <c r="O9" i="10"/>
  <c r="N9" i="10"/>
  <c r="L255" i="8"/>
  <c r="F34" i="13"/>
  <c r="K8" i="13"/>
  <c r="J8" i="13"/>
  <c r="I8" i="13"/>
  <c r="M8" i="13"/>
  <c r="L8" i="13"/>
  <c r="M75" i="13"/>
  <c r="M50" i="13"/>
  <c r="M110" i="13"/>
  <c r="M10" i="13"/>
  <c r="M32" i="13"/>
  <c r="M84" i="13"/>
  <c r="M14" i="13"/>
  <c r="M41" i="13"/>
  <c r="M93" i="13"/>
  <c r="M18" i="13"/>
  <c r="M24" i="13"/>
  <c r="M67" i="13"/>
  <c r="M58" i="13"/>
  <c r="M101" i="13"/>
  <c r="M135" i="13"/>
  <c r="M114" i="13"/>
  <c r="H102" i="10"/>
  <c r="L60" i="10"/>
  <c r="F31" i="10"/>
  <c r="H31" i="10"/>
  <c r="H262" i="8"/>
  <c r="J216" i="8"/>
  <c r="L111" i="13"/>
  <c r="K111" i="13"/>
  <c r="J111" i="13"/>
  <c r="I111" i="13"/>
  <c r="M111" i="13"/>
  <c r="H118" i="13"/>
  <c r="J76" i="10"/>
  <c r="M116" i="13"/>
  <c r="L116" i="13"/>
  <c r="K116" i="13"/>
  <c r="J116" i="13"/>
  <c r="I116" i="13"/>
  <c r="M56" i="13"/>
  <c r="L56" i="13"/>
  <c r="K56" i="13"/>
  <c r="J56" i="13"/>
  <c r="I56" i="13"/>
  <c r="F37" i="10"/>
  <c r="F105" i="10"/>
  <c r="L34" i="10"/>
  <c r="N34" i="10"/>
  <c r="J253" i="8"/>
  <c r="I10" i="12"/>
  <c r="N10" i="12"/>
  <c r="M10" i="12"/>
  <c r="L10" i="12"/>
  <c r="K10" i="12"/>
  <c r="J10" i="12"/>
  <c r="AA16" i="13"/>
  <c r="Z16" i="13"/>
  <c r="Y16" i="13"/>
  <c r="X16" i="13"/>
  <c r="W16" i="13"/>
  <c r="J146" i="8"/>
  <c r="O120" i="8"/>
  <c r="N120" i="8"/>
  <c r="L81" i="8"/>
  <c r="M24" i="5"/>
  <c r="L24" i="5"/>
  <c r="K24" i="5"/>
  <c r="J24" i="5"/>
  <c r="I24" i="5"/>
  <c r="I51" i="5"/>
  <c r="M51" i="5"/>
  <c r="L51" i="5"/>
  <c r="K51" i="5"/>
  <c r="J51" i="5"/>
  <c r="L53" i="8"/>
  <c r="T44" i="5"/>
  <c r="S44" i="5"/>
  <c r="W44" i="5"/>
  <c r="V44" i="5"/>
  <c r="U44" i="5"/>
  <c r="J59" i="8"/>
  <c r="U30" i="6"/>
  <c r="T30" i="6"/>
  <c r="S30" i="6"/>
  <c r="W30" i="6"/>
  <c r="V30" i="6"/>
  <c r="V42" i="5"/>
  <c r="U42" i="5"/>
  <c r="T42" i="5"/>
  <c r="S42" i="5"/>
  <c r="W42" i="5"/>
  <c r="F172" i="8"/>
  <c r="F150" i="8"/>
  <c r="F229" i="8"/>
  <c r="F126" i="8"/>
  <c r="W47" i="6"/>
  <c r="V47" i="6"/>
  <c r="U47" i="6"/>
  <c r="T47" i="6"/>
  <c r="S47" i="6"/>
  <c r="W26" i="6"/>
  <c r="V26" i="6"/>
  <c r="U26" i="6"/>
  <c r="T26" i="6"/>
  <c r="S26" i="6"/>
  <c r="L212" i="3"/>
  <c r="K212" i="3"/>
  <c r="J212" i="3"/>
  <c r="N212" i="3"/>
  <c r="M212" i="3"/>
  <c r="K33" i="2"/>
  <c r="J33" i="2"/>
  <c r="K8" i="2"/>
  <c r="J8" i="2"/>
  <c r="E190" i="3"/>
  <c r="K59" i="2"/>
  <c r="J59" i="2"/>
  <c r="H68" i="2"/>
  <c r="N139" i="3"/>
  <c r="M139" i="3"/>
  <c r="L139" i="3"/>
  <c r="K139" i="3"/>
  <c r="J139" i="3"/>
  <c r="K66" i="2"/>
  <c r="J66" i="2"/>
  <c r="J106" i="33"/>
  <c r="C146" i="41"/>
  <c r="N136" i="41"/>
  <c r="O136" i="41"/>
  <c r="N7" i="41"/>
  <c r="M7" i="41"/>
  <c r="L7" i="41"/>
  <c r="J10" i="39"/>
  <c r="H10" i="39"/>
  <c r="I10" i="39"/>
  <c r="M10" i="39"/>
  <c r="L10" i="39"/>
  <c r="H39" i="35"/>
  <c r="I39" i="35"/>
  <c r="P14" i="35"/>
  <c r="O14" i="35"/>
  <c r="H108" i="33"/>
  <c r="I15" i="35"/>
  <c r="H15" i="35"/>
  <c r="J60" i="33"/>
  <c r="F41" i="33"/>
  <c r="L56" i="33"/>
  <c r="O108" i="33"/>
  <c r="L82" i="33"/>
  <c r="L57" i="31"/>
  <c r="J31" i="31"/>
  <c r="L31" i="31"/>
  <c r="H58" i="31"/>
  <c r="F87" i="31"/>
  <c r="N101" i="31"/>
  <c r="O101" i="31"/>
  <c r="L195" i="30"/>
  <c r="N120" i="30"/>
  <c r="O120" i="30"/>
  <c r="H262" i="30"/>
  <c r="H165" i="30"/>
  <c r="J165" i="30"/>
  <c r="H168" i="30"/>
  <c r="J172" i="30"/>
  <c r="F190" i="30"/>
  <c r="H147" i="30"/>
  <c r="J147" i="30"/>
  <c r="J219" i="30"/>
  <c r="H218" i="30"/>
  <c r="J277" i="30"/>
  <c r="L285" i="30"/>
  <c r="M80" i="28"/>
  <c r="L80" i="28"/>
  <c r="J80" i="28"/>
  <c r="K80" i="28"/>
  <c r="I80" i="28"/>
  <c r="L232" i="30"/>
  <c r="F240" i="30"/>
  <c r="L64" i="28"/>
  <c r="J64" i="28"/>
  <c r="F77" i="25"/>
  <c r="O104" i="25"/>
  <c r="N104" i="25"/>
  <c r="F38" i="25"/>
  <c r="K31" i="28"/>
  <c r="I31" i="28"/>
  <c r="J209" i="24"/>
  <c r="J187" i="24"/>
  <c r="J65" i="24"/>
  <c r="L65" i="24"/>
  <c r="O166" i="24"/>
  <c r="N166" i="24"/>
  <c r="F21" i="24"/>
  <c r="H21" i="24"/>
  <c r="O258" i="24"/>
  <c r="N258" i="24"/>
  <c r="L237" i="24"/>
  <c r="F54" i="24"/>
  <c r="H54" i="24"/>
  <c r="F192" i="24"/>
  <c r="V21" i="19"/>
  <c r="P81" i="19"/>
  <c r="P32" i="19"/>
  <c r="V19" i="14"/>
  <c r="U19" i="14"/>
  <c r="T19" i="14"/>
  <c r="I128" i="13"/>
  <c r="M128" i="13"/>
  <c r="L128" i="13"/>
  <c r="K128" i="13"/>
  <c r="J128" i="13"/>
  <c r="D146" i="42"/>
  <c r="H145" i="43"/>
  <c r="G145" i="43"/>
  <c r="I145" i="43"/>
  <c r="L137" i="42"/>
  <c r="N137" i="42"/>
  <c r="O137" i="42"/>
  <c r="M137" i="42"/>
  <c r="J146" i="42"/>
  <c r="I141" i="43"/>
  <c r="H141" i="43"/>
  <c r="G141" i="43"/>
  <c r="C146" i="42"/>
  <c r="O136" i="42"/>
  <c r="N136" i="42"/>
  <c r="H141" i="41"/>
  <c r="G141" i="41"/>
  <c r="H8" i="41"/>
  <c r="J8" i="41"/>
  <c r="I8" i="41"/>
  <c r="G16" i="41"/>
  <c r="L9" i="40"/>
  <c r="N9" i="40"/>
  <c r="T8" i="41"/>
  <c r="P8" i="41"/>
  <c r="R8" i="41"/>
  <c r="Q8" i="41"/>
  <c r="S8" i="41"/>
  <c r="O141" i="41"/>
  <c r="N141" i="41"/>
  <c r="N15" i="41"/>
  <c r="M15" i="41"/>
  <c r="L15" i="41"/>
  <c r="Q15" i="41"/>
  <c r="P15" i="41"/>
  <c r="L10" i="41"/>
  <c r="N10" i="41"/>
  <c r="M10" i="41"/>
  <c r="P10" i="41"/>
  <c r="Q10" i="41"/>
  <c r="Q8" i="38"/>
  <c r="P8" i="38"/>
  <c r="S8" i="38"/>
  <c r="R8" i="38"/>
  <c r="T8" i="38"/>
  <c r="F8" i="40"/>
  <c r="I8" i="40"/>
  <c r="H8" i="40"/>
  <c r="I125" i="37"/>
  <c r="H125" i="37"/>
  <c r="G125" i="37"/>
  <c r="M125" i="37"/>
  <c r="L125" i="37"/>
  <c r="AF11" i="35"/>
  <c r="AE11" i="35"/>
  <c r="AO34" i="35"/>
  <c r="AN34" i="35"/>
  <c r="P8" i="39"/>
  <c r="T8" i="39"/>
  <c r="S8" i="39"/>
  <c r="R8" i="39"/>
  <c r="Q8" i="39"/>
  <c r="AO31" i="35"/>
  <c r="I38" i="35"/>
  <c r="H38" i="35"/>
  <c r="I36" i="35"/>
  <c r="H36" i="35"/>
  <c r="AE16" i="35"/>
  <c r="AF16" i="35"/>
  <c r="P13" i="35"/>
  <c r="O13" i="35"/>
  <c r="P9" i="35"/>
  <c r="O9" i="35"/>
  <c r="J61" i="33"/>
  <c r="J53" i="33"/>
  <c r="H98" i="33"/>
  <c r="J98" i="33"/>
  <c r="G109" i="33"/>
  <c r="F81" i="33"/>
  <c r="H81" i="33"/>
  <c r="F75" i="33"/>
  <c r="H75" i="33"/>
  <c r="H107" i="33"/>
  <c r="J107" i="33"/>
  <c r="H59" i="33"/>
  <c r="J39" i="33"/>
  <c r="J31" i="33"/>
  <c r="H9" i="33"/>
  <c r="AQ15" i="35"/>
  <c r="AO15" i="35"/>
  <c r="AN15" i="35"/>
  <c r="AR15" i="35"/>
  <c r="AP15" i="35"/>
  <c r="I16" i="35"/>
  <c r="H16" i="35"/>
  <c r="F102" i="33"/>
  <c r="BB10" i="35"/>
  <c r="BA10" i="35"/>
  <c r="AZ10" i="35"/>
  <c r="AX10" i="35"/>
  <c r="AY10" i="35"/>
  <c r="BB18" i="35"/>
  <c r="BA18" i="35"/>
  <c r="AY18" i="35"/>
  <c r="AZ18" i="35"/>
  <c r="AX18" i="35"/>
  <c r="F59" i="33"/>
  <c r="H39" i="33"/>
  <c r="H15" i="33"/>
  <c r="H64" i="33"/>
  <c r="J40" i="33"/>
  <c r="J32" i="33"/>
  <c r="L14" i="33"/>
  <c r="L63" i="33"/>
  <c r="L42" i="33"/>
  <c r="L58" i="33"/>
  <c r="L99" i="33"/>
  <c r="N99" i="33"/>
  <c r="L35" i="33"/>
  <c r="L80" i="33"/>
  <c r="O76" i="33"/>
  <c r="F76" i="33"/>
  <c r="F18" i="33"/>
  <c r="C109" i="33"/>
  <c r="O97" i="33"/>
  <c r="F97" i="33"/>
  <c r="O31" i="33"/>
  <c r="N31" i="33"/>
  <c r="O34" i="33"/>
  <c r="N34" i="33"/>
  <c r="F82" i="31"/>
  <c r="J36" i="31"/>
  <c r="L36" i="31"/>
  <c r="L65" i="31"/>
  <c r="L81" i="31"/>
  <c r="L104" i="31"/>
  <c r="J42" i="31"/>
  <c r="L42" i="31"/>
  <c r="J41" i="31"/>
  <c r="J82" i="31"/>
  <c r="J102" i="31"/>
  <c r="J76" i="31"/>
  <c r="L76" i="31"/>
  <c r="H64" i="31"/>
  <c r="F38" i="31"/>
  <c r="H62" i="31"/>
  <c r="J62" i="31"/>
  <c r="H76" i="31"/>
  <c r="H79" i="31"/>
  <c r="H86" i="31"/>
  <c r="F64" i="31"/>
  <c r="F60" i="31"/>
  <c r="H60" i="31"/>
  <c r="F98" i="31"/>
  <c r="F80" i="31"/>
  <c r="J55" i="31"/>
  <c r="L55" i="31"/>
  <c r="J32" i="31"/>
  <c r="H80" i="31"/>
  <c r="O33" i="31"/>
  <c r="N33" i="31"/>
  <c r="O105" i="31"/>
  <c r="N105" i="31"/>
  <c r="O57" i="31"/>
  <c r="N57" i="31"/>
  <c r="N107" i="31"/>
  <c r="O107" i="31"/>
  <c r="F193" i="30"/>
  <c r="L174" i="30"/>
  <c r="F166" i="30"/>
  <c r="O166" i="30"/>
  <c r="F120" i="30"/>
  <c r="H120" i="30"/>
  <c r="J253" i="30"/>
  <c r="L256" i="30"/>
  <c r="H254" i="30"/>
  <c r="H251" i="30"/>
  <c r="F261" i="30"/>
  <c r="H256" i="30"/>
  <c r="J195" i="30"/>
  <c r="H173" i="30"/>
  <c r="J173" i="30"/>
  <c r="F147" i="30"/>
  <c r="H129" i="30"/>
  <c r="J129" i="30"/>
  <c r="J130" i="30"/>
  <c r="L120" i="30"/>
  <c r="L170" i="30"/>
  <c r="J142" i="30"/>
  <c r="H122" i="30"/>
  <c r="H197" i="30"/>
  <c r="F185" i="30"/>
  <c r="H185" i="30"/>
  <c r="J191" i="30"/>
  <c r="F192" i="30"/>
  <c r="H192" i="30"/>
  <c r="F173" i="30"/>
  <c r="N163" i="30"/>
  <c r="O163" i="30"/>
  <c r="F129" i="30"/>
  <c r="N119" i="30"/>
  <c r="O119" i="30"/>
  <c r="J63" i="30"/>
  <c r="L63" i="30"/>
  <c r="L80" i="30"/>
  <c r="O56" i="30"/>
  <c r="N56" i="30"/>
  <c r="L87" i="30"/>
  <c r="J57" i="30"/>
  <c r="J86" i="30"/>
  <c r="L86" i="30"/>
  <c r="H84" i="30"/>
  <c r="H77" i="30"/>
  <c r="H214" i="30"/>
  <c r="H219" i="30"/>
  <c r="J207" i="30"/>
  <c r="J212" i="30"/>
  <c r="F215" i="30"/>
  <c r="L212" i="30"/>
  <c r="H210" i="30"/>
  <c r="H207" i="30"/>
  <c r="F217" i="30"/>
  <c r="H212" i="30"/>
  <c r="F77" i="30"/>
  <c r="O274" i="30"/>
  <c r="N274" i="30"/>
  <c r="H283" i="30"/>
  <c r="H274" i="30"/>
  <c r="F284" i="30"/>
  <c r="L280" i="30"/>
  <c r="L277" i="30"/>
  <c r="F274" i="30"/>
  <c r="L282" i="30"/>
  <c r="M123" i="28"/>
  <c r="K123" i="28"/>
  <c r="J123" i="28"/>
  <c r="L123" i="28"/>
  <c r="I123" i="28"/>
  <c r="C104" i="28"/>
  <c r="I144" i="28"/>
  <c r="L144" i="28"/>
  <c r="J144" i="28"/>
  <c r="M144" i="28"/>
  <c r="K144" i="28"/>
  <c r="I42" i="28"/>
  <c r="M42" i="28"/>
  <c r="K42" i="28"/>
  <c r="L42" i="28"/>
  <c r="J42" i="28"/>
  <c r="I25" i="28"/>
  <c r="M25" i="28"/>
  <c r="K25" i="28"/>
  <c r="L25" i="28"/>
  <c r="J25" i="28"/>
  <c r="L231" i="30"/>
  <c r="F232" i="30"/>
  <c r="J238" i="30"/>
  <c r="J235" i="30"/>
  <c r="L230" i="30"/>
  <c r="J240" i="30"/>
  <c r="F132" i="28"/>
  <c r="J30" i="28"/>
  <c r="I30" i="28"/>
  <c r="L30" i="28"/>
  <c r="M30" i="28"/>
  <c r="K30" i="28"/>
  <c r="C20" i="28"/>
  <c r="K96" i="28"/>
  <c r="J96" i="28"/>
  <c r="I96" i="28"/>
  <c r="H104" i="28"/>
  <c r="M96" i="28"/>
  <c r="L96" i="28"/>
  <c r="K79" i="28"/>
  <c r="J79" i="28"/>
  <c r="I79" i="28"/>
  <c r="M79" i="28"/>
  <c r="L79" i="28"/>
  <c r="F59" i="30"/>
  <c r="F76" i="30"/>
  <c r="F90" i="28"/>
  <c r="L41" i="28"/>
  <c r="K41" i="28"/>
  <c r="J41" i="28"/>
  <c r="I41" i="28"/>
  <c r="M41" i="28"/>
  <c r="H48" i="28"/>
  <c r="L24" i="28"/>
  <c r="K24" i="28"/>
  <c r="J24" i="28"/>
  <c r="I24" i="28"/>
  <c r="M24" i="28"/>
  <c r="M149" i="28"/>
  <c r="K149" i="28"/>
  <c r="J149" i="28"/>
  <c r="L149" i="28"/>
  <c r="I149" i="28"/>
  <c r="J141" i="28"/>
  <c r="M141" i="28"/>
  <c r="L141" i="28"/>
  <c r="K141" i="28"/>
  <c r="I141" i="28"/>
  <c r="M156" i="28"/>
  <c r="K156" i="28"/>
  <c r="L156" i="28"/>
  <c r="J156" i="28"/>
  <c r="I156" i="28"/>
  <c r="M26" i="28"/>
  <c r="L26" i="28"/>
  <c r="K26" i="28"/>
  <c r="J26" i="28"/>
  <c r="H34" i="28"/>
  <c r="I26" i="28"/>
  <c r="J127" i="28"/>
  <c r="L127" i="28"/>
  <c r="L19" i="28"/>
  <c r="J19" i="28"/>
  <c r="J57" i="28"/>
  <c r="L57" i="28"/>
  <c r="E146" i="28"/>
  <c r="J154" i="28"/>
  <c r="L154" i="28"/>
  <c r="J72" i="28"/>
  <c r="L72" i="28"/>
  <c r="F106" i="25"/>
  <c r="F40" i="25"/>
  <c r="O53" i="25"/>
  <c r="F53" i="25"/>
  <c r="F85" i="25"/>
  <c r="F235" i="24"/>
  <c r="F230" i="24"/>
  <c r="F36" i="25"/>
  <c r="N33" i="25"/>
  <c r="O33" i="25"/>
  <c r="O76" i="25"/>
  <c r="N76" i="25"/>
  <c r="O102" i="25"/>
  <c r="N102" i="25"/>
  <c r="L109" i="25"/>
  <c r="L54" i="25"/>
  <c r="L86" i="25"/>
  <c r="L99" i="25"/>
  <c r="N99" i="25"/>
  <c r="F262" i="24"/>
  <c r="K9" i="28"/>
  <c r="I9" i="28"/>
  <c r="K29" i="28"/>
  <c r="I29" i="28"/>
  <c r="I98" i="28"/>
  <c r="K98" i="28"/>
  <c r="I19" i="28"/>
  <c r="K19" i="28"/>
  <c r="G48" i="28"/>
  <c r="I40" i="28"/>
  <c r="K40" i="28"/>
  <c r="I114" i="28"/>
  <c r="K114" i="28"/>
  <c r="G132" i="28"/>
  <c r="L262" i="24"/>
  <c r="J211" i="24"/>
  <c r="L211" i="24"/>
  <c r="L187" i="24"/>
  <c r="N187" i="24"/>
  <c r="H56" i="24"/>
  <c r="J56" i="24"/>
  <c r="J267" i="24"/>
  <c r="L231" i="24"/>
  <c r="H215" i="24"/>
  <c r="H212" i="24"/>
  <c r="J212" i="24"/>
  <c r="H209" i="24"/>
  <c r="H214" i="24"/>
  <c r="H216" i="24"/>
  <c r="J216" i="24"/>
  <c r="O186" i="24"/>
  <c r="J196" i="24"/>
  <c r="H194" i="24"/>
  <c r="F174" i="24"/>
  <c r="H174" i="24"/>
  <c r="J84" i="24"/>
  <c r="L84" i="24"/>
  <c r="L63" i="24"/>
  <c r="F34" i="24"/>
  <c r="H34" i="24"/>
  <c r="J259" i="24"/>
  <c r="F171" i="24"/>
  <c r="F141" i="24"/>
  <c r="H141" i="24"/>
  <c r="J123" i="24"/>
  <c r="L123" i="24"/>
  <c r="F78" i="24"/>
  <c r="H57" i="24"/>
  <c r="F13" i="24"/>
  <c r="H13" i="24"/>
  <c r="F100" i="24"/>
  <c r="H100" i="24"/>
  <c r="F81" i="24"/>
  <c r="J61" i="24"/>
  <c r="H255" i="24"/>
  <c r="L263" i="24"/>
  <c r="H229" i="24"/>
  <c r="L232" i="24"/>
  <c r="O229" i="24"/>
  <c r="J239" i="24"/>
  <c r="L239" i="24"/>
  <c r="L234" i="24"/>
  <c r="H58" i="24"/>
  <c r="H79" i="24"/>
  <c r="H83" i="24"/>
  <c r="F62" i="24"/>
  <c r="P132" i="19"/>
  <c r="H89" i="19"/>
  <c r="P60" i="19"/>
  <c r="P34" i="19"/>
  <c r="H154" i="19"/>
  <c r="F197" i="24"/>
  <c r="V91" i="19"/>
  <c r="V79" i="19"/>
  <c r="N21" i="19"/>
  <c r="N9" i="19"/>
  <c r="H129" i="19"/>
  <c r="X13" i="22"/>
  <c r="AB13" i="22"/>
  <c r="AA13" i="22"/>
  <c r="Z13" i="22"/>
  <c r="Y13" i="22"/>
  <c r="W21" i="22"/>
  <c r="H103" i="19"/>
  <c r="H75" i="19"/>
  <c r="X39" i="19"/>
  <c r="P146" i="19"/>
  <c r="X125" i="19"/>
  <c r="W133" i="19"/>
  <c r="W121" i="19"/>
  <c r="P62" i="19"/>
  <c r="H27" i="19"/>
  <c r="G35" i="19"/>
  <c r="X157" i="19"/>
  <c r="V49" i="19"/>
  <c r="F9" i="19"/>
  <c r="J61" i="17"/>
  <c r="I61" i="17"/>
  <c r="M61" i="17"/>
  <c r="L61" i="17"/>
  <c r="K61" i="17"/>
  <c r="K101" i="17"/>
  <c r="J101" i="17"/>
  <c r="I101" i="17"/>
  <c r="L101" i="17"/>
  <c r="M101" i="17"/>
  <c r="Z16" i="17"/>
  <c r="X16" i="17"/>
  <c r="O23" i="14"/>
  <c r="Y12" i="15"/>
  <c r="X12" i="15"/>
  <c r="W12" i="15"/>
  <c r="AA12" i="15"/>
  <c r="Z12" i="15"/>
  <c r="L57" i="17"/>
  <c r="J57" i="17"/>
  <c r="K101" i="13"/>
  <c r="I101" i="13"/>
  <c r="K58" i="13"/>
  <c r="I58" i="13"/>
  <c r="X42" i="12"/>
  <c r="V42" i="12"/>
  <c r="U42" i="12"/>
  <c r="L97" i="10"/>
  <c r="O32" i="10"/>
  <c r="H261" i="8"/>
  <c r="O211" i="8"/>
  <c r="N211" i="8"/>
  <c r="F118" i="13"/>
  <c r="F98" i="10"/>
  <c r="H98" i="10"/>
  <c r="L35" i="10"/>
  <c r="N35" i="10"/>
  <c r="L260" i="8"/>
  <c r="H212" i="8"/>
  <c r="J212" i="8"/>
  <c r="E118" i="13"/>
  <c r="L110" i="13"/>
  <c r="J110" i="13"/>
  <c r="J74" i="13"/>
  <c r="I74" i="13"/>
  <c r="M74" i="13"/>
  <c r="L74" i="13"/>
  <c r="K74" i="13"/>
  <c r="J31" i="13"/>
  <c r="I31" i="13"/>
  <c r="M31" i="13"/>
  <c r="L31" i="13"/>
  <c r="K31" i="13"/>
  <c r="M155" i="13"/>
  <c r="L155" i="13"/>
  <c r="K155" i="13"/>
  <c r="J155" i="13"/>
  <c r="I155" i="13"/>
  <c r="I137" i="13"/>
  <c r="M137" i="13"/>
  <c r="L137" i="13"/>
  <c r="K137" i="13"/>
  <c r="J137" i="13"/>
  <c r="V39" i="12"/>
  <c r="U39" i="12"/>
  <c r="X39" i="12"/>
  <c r="F109" i="10"/>
  <c r="H109" i="10"/>
  <c r="H80" i="10"/>
  <c r="J80" i="10"/>
  <c r="L38" i="10"/>
  <c r="L197" i="8"/>
  <c r="L98" i="10"/>
  <c r="F60" i="10"/>
  <c r="L258" i="8"/>
  <c r="H210" i="8"/>
  <c r="W47" i="12"/>
  <c r="W15" i="12"/>
  <c r="J233" i="8"/>
  <c r="L20" i="10"/>
  <c r="E62" i="13"/>
  <c r="W24" i="12"/>
  <c r="F15" i="10"/>
  <c r="H241" i="8"/>
  <c r="L22" i="12"/>
  <c r="K22" i="12"/>
  <c r="J22" i="12"/>
  <c r="I22" i="12"/>
  <c r="N22" i="12"/>
  <c r="M22" i="12"/>
  <c r="N24" i="12"/>
  <c r="M24" i="12"/>
  <c r="L24" i="12"/>
  <c r="K24" i="12"/>
  <c r="J24" i="12"/>
  <c r="I24" i="12"/>
  <c r="J151" i="8"/>
  <c r="L142" i="8"/>
  <c r="J38" i="10"/>
  <c r="J172" i="8"/>
  <c r="O164" i="8"/>
  <c r="N164" i="8"/>
  <c r="H126" i="8"/>
  <c r="J121" i="8"/>
  <c r="H77" i="8"/>
  <c r="J77" i="8"/>
  <c r="L60" i="8"/>
  <c r="F97" i="8"/>
  <c r="H97" i="8"/>
  <c r="F191" i="8"/>
  <c r="F281" i="8"/>
  <c r="F236" i="8"/>
  <c r="H236" i="8"/>
  <c r="W20" i="6"/>
  <c r="V20" i="6"/>
  <c r="U20" i="6"/>
  <c r="T20" i="6"/>
  <c r="S20" i="6"/>
  <c r="M18" i="5"/>
  <c r="L18" i="5"/>
  <c r="K18" i="5"/>
  <c r="J18" i="5"/>
  <c r="I18" i="5"/>
  <c r="J182" i="3"/>
  <c r="I193" i="3"/>
  <c r="N182" i="3"/>
  <c r="M182" i="3"/>
  <c r="L182" i="3"/>
  <c r="K182" i="3"/>
  <c r="J9" i="2"/>
  <c r="K9" i="2"/>
  <c r="M166" i="3"/>
  <c r="L166" i="3"/>
  <c r="K166" i="3"/>
  <c r="J166" i="3"/>
  <c r="N166" i="3"/>
  <c r="K35" i="2"/>
  <c r="J35" i="2"/>
  <c r="O15" i="35"/>
  <c r="P15" i="35"/>
  <c r="J78" i="33"/>
  <c r="N139" i="42"/>
  <c r="O139" i="42"/>
  <c r="F54" i="33"/>
  <c r="F40" i="33"/>
  <c r="AN14" i="35"/>
  <c r="AR14" i="35"/>
  <c r="AP14" i="35"/>
  <c r="AO14" i="35"/>
  <c r="AQ14" i="35"/>
  <c r="BB17" i="35"/>
  <c r="BA17" i="35"/>
  <c r="AY17" i="35"/>
  <c r="AZ17" i="35"/>
  <c r="AX17" i="35"/>
  <c r="K109" i="33"/>
  <c r="L97" i="33"/>
  <c r="N97" i="33"/>
  <c r="F13" i="33"/>
  <c r="O13" i="33"/>
  <c r="L97" i="31"/>
  <c r="J106" i="31"/>
  <c r="H104" i="31"/>
  <c r="F102" i="31"/>
  <c r="N103" i="31"/>
  <c r="O103" i="31"/>
  <c r="F186" i="30"/>
  <c r="H186" i="30"/>
  <c r="J261" i="30"/>
  <c r="L261" i="30"/>
  <c r="H121" i="30"/>
  <c r="J121" i="30"/>
  <c r="L189" i="30"/>
  <c r="N189" i="30"/>
  <c r="L129" i="30"/>
  <c r="L79" i="30"/>
  <c r="H58" i="30"/>
  <c r="H215" i="30"/>
  <c r="J215" i="30"/>
  <c r="J61" i="30"/>
  <c r="L61" i="30"/>
  <c r="H280" i="30"/>
  <c r="C132" i="28"/>
  <c r="F34" i="28"/>
  <c r="F229" i="30"/>
  <c r="L233" i="30"/>
  <c r="F65" i="30"/>
  <c r="L101" i="28"/>
  <c r="K101" i="28"/>
  <c r="J101" i="28"/>
  <c r="I101" i="28"/>
  <c r="M101" i="28"/>
  <c r="E48" i="28"/>
  <c r="J40" i="28"/>
  <c r="L40" i="28"/>
  <c r="F76" i="25"/>
  <c r="O57" i="25"/>
  <c r="N57" i="25"/>
  <c r="L80" i="25"/>
  <c r="I89" i="28"/>
  <c r="K89" i="28"/>
  <c r="I109" i="28"/>
  <c r="K109" i="28"/>
  <c r="H219" i="24"/>
  <c r="H197" i="24"/>
  <c r="J197" i="24"/>
  <c r="F42" i="24"/>
  <c r="H42" i="24"/>
  <c r="F97" i="24"/>
  <c r="H97" i="24"/>
  <c r="F108" i="24"/>
  <c r="H108" i="24"/>
  <c r="H258" i="24"/>
  <c r="L266" i="24"/>
  <c r="F58" i="24"/>
  <c r="P39" i="19"/>
  <c r="X103" i="19"/>
  <c r="F91" i="19"/>
  <c r="F77" i="17"/>
  <c r="Z15" i="17"/>
  <c r="Y15" i="17"/>
  <c r="X15" i="17"/>
  <c r="W15" i="17"/>
  <c r="AA17" i="15"/>
  <c r="Z17" i="15"/>
  <c r="Y17" i="15"/>
  <c r="X17" i="15"/>
  <c r="W17" i="15"/>
  <c r="L141" i="43"/>
  <c r="N141" i="43"/>
  <c r="O141" i="43"/>
  <c r="M141" i="43"/>
  <c r="I143" i="43"/>
  <c r="H143" i="43"/>
  <c r="G143" i="43"/>
  <c r="L143" i="43"/>
  <c r="M143" i="43"/>
  <c r="O137" i="43"/>
  <c r="N137" i="43"/>
  <c r="M137" i="43"/>
  <c r="L137" i="43"/>
  <c r="N142" i="43"/>
  <c r="O142" i="43"/>
  <c r="O144" i="42"/>
  <c r="N144" i="42"/>
  <c r="R7" i="41"/>
  <c r="T7" i="41"/>
  <c r="S7" i="41"/>
  <c r="Q7" i="41"/>
  <c r="P7" i="41"/>
  <c r="J15" i="41"/>
  <c r="H15" i="41"/>
  <c r="I15" i="41"/>
  <c r="P7" i="40"/>
  <c r="AA19" i="40"/>
  <c r="T7" i="40"/>
  <c r="S7" i="40"/>
  <c r="Q7" i="40"/>
  <c r="R7" i="40"/>
  <c r="F8" i="41"/>
  <c r="E16" i="41"/>
  <c r="F16" i="41" s="1"/>
  <c r="P14" i="41"/>
  <c r="T14" i="41"/>
  <c r="S14" i="41"/>
  <c r="R14" i="41"/>
  <c r="Q14" i="41"/>
  <c r="O138" i="41"/>
  <c r="N138" i="41"/>
  <c r="J6" i="40"/>
  <c r="I6" i="40"/>
  <c r="H6" i="40"/>
  <c r="J10" i="40"/>
  <c r="J11" i="40"/>
  <c r="M6" i="40"/>
  <c r="L6" i="40"/>
  <c r="J12" i="40"/>
  <c r="J8" i="40"/>
  <c r="L14" i="41"/>
  <c r="M14" i="41"/>
  <c r="N14" i="41"/>
  <c r="H7" i="40"/>
  <c r="J7" i="40"/>
  <c r="I7" i="40"/>
  <c r="M7" i="40"/>
  <c r="L7" i="40"/>
  <c r="I8" i="38"/>
  <c r="H8" i="38"/>
  <c r="M8" i="38"/>
  <c r="J8" i="38"/>
  <c r="L8" i="38"/>
  <c r="N9" i="39"/>
  <c r="L9" i="39"/>
  <c r="M9" i="39"/>
  <c r="N9" i="38"/>
  <c r="L9" i="38"/>
  <c r="Q9" i="38"/>
  <c r="P9" i="38"/>
  <c r="M9" i="38"/>
  <c r="Y39" i="35"/>
  <c r="X39" i="35"/>
  <c r="H134" i="38"/>
  <c r="G134" i="38"/>
  <c r="I134" i="38"/>
  <c r="M134" i="38"/>
  <c r="L134" i="38"/>
  <c r="I138" i="38"/>
  <c r="I136" i="38"/>
  <c r="I137" i="38"/>
  <c r="I135" i="38"/>
  <c r="X32" i="35"/>
  <c r="AO36" i="35"/>
  <c r="AN36" i="35"/>
  <c r="P18" i="35"/>
  <c r="S10" i="39"/>
  <c r="AA20" i="39"/>
  <c r="R10" i="39"/>
  <c r="P10" i="39"/>
  <c r="Q10" i="39"/>
  <c r="T10" i="39"/>
  <c r="I32" i="35"/>
  <c r="H32" i="35"/>
  <c r="H9" i="35"/>
  <c r="F60" i="33"/>
  <c r="H42" i="33"/>
  <c r="H19" i="33"/>
  <c r="J86" i="33"/>
  <c r="J80" i="33"/>
  <c r="J20" i="33"/>
  <c r="L20" i="33"/>
  <c r="BB13" i="35"/>
  <c r="BA13" i="35"/>
  <c r="AZ13" i="35"/>
  <c r="AX13" i="35"/>
  <c r="AY13" i="35"/>
  <c r="H57" i="33"/>
  <c r="F38" i="33"/>
  <c r="AQ16" i="35"/>
  <c r="AO16" i="35"/>
  <c r="AN16" i="35"/>
  <c r="AR16" i="35"/>
  <c r="AP16" i="35"/>
  <c r="I17" i="35"/>
  <c r="H17" i="35"/>
  <c r="J101" i="33"/>
  <c r="BB8" i="35"/>
  <c r="AZ8" i="35"/>
  <c r="AX8" i="35"/>
  <c r="BA8" i="35"/>
  <c r="AY8" i="35"/>
  <c r="BB14" i="35"/>
  <c r="J58" i="33"/>
  <c r="H37" i="33"/>
  <c r="J13" i="33"/>
  <c r="H62" i="33"/>
  <c r="F39" i="33"/>
  <c r="F31" i="33"/>
  <c r="I14" i="35"/>
  <c r="Y15" i="35"/>
  <c r="X15" i="35"/>
  <c r="L9" i="33"/>
  <c r="N9" i="33"/>
  <c r="L11" i="33"/>
  <c r="L81" i="33"/>
  <c r="L60" i="33"/>
  <c r="L101" i="33"/>
  <c r="N101" i="33"/>
  <c r="L37" i="33"/>
  <c r="L78" i="33"/>
  <c r="N78" i="33"/>
  <c r="L76" i="33"/>
  <c r="N76" i="33"/>
  <c r="F78" i="33"/>
  <c r="O78" i="33"/>
  <c r="C87" i="33"/>
  <c r="O75" i="33"/>
  <c r="F99" i="33"/>
  <c r="O99" i="33"/>
  <c r="O33" i="33"/>
  <c r="N33" i="33"/>
  <c r="J63" i="31"/>
  <c r="L63" i="31"/>
  <c r="L34" i="31"/>
  <c r="L78" i="31"/>
  <c r="L100" i="31"/>
  <c r="L82" i="31"/>
  <c r="L41" i="31"/>
  <c r="J60" i="31"/>
  <c r="J109" i="31"/>
  <c r="J77" i="31"/>
  <c r="J84" i="31"/>
  <c r="L60" i="31"/>
  <c r="H36" i="31"/>
  <c r="H84" i="31"/>
  <c r="H101" i="31"/>
  <c r="H87" i="31"/>
  <c r="H97" i="31"/>
  <c r="F78" i="31"/>
  <c r="F86" i="31"/>
  <c r="F106" i="31"/>
  <c r="F99" i="31"/>
  <c r="F42" i="31"/>
  <c r="O34" i="31"/>
  <c r="N34" i="31"/>
  <c r="O55" i="31"/>
  <c r="N55" i="31"/>
  <c r="O100" i="31"/>
  <c r="N100" i="31"/>
  <c r="O104" i="31"/>
  <c r="N104" i="31"/>
  <c r="F174" i="30"/>
  <c r="O164" i="30"/>
  <c r="N164" i="30"/>
  <c r="J146" i="30"/>
  <c r="L146" i="30"/>
  <c r="F128" i="30"/>
  <c r="H128" i="30"/>
  <c r="H263" i="30"/>
  <c r="J263" i="30"/>
  <c r="J258" i="30"/>
  <c r="F256" i="30"/>
  <c r="F253" i="30"/>
  <c r="F258" i="30"/>
  <c r="H258" i="30"/>
  <c r="J163" i="30"/>
  <c r="L163" i="30"/>
  <c r="N145" i="30"/>
  <c r="O145" i="30"/>
  <c r="J119" i="30"/>
  <c r="L119" i="30"/>
  <c r="J166" i="30"/>
  <c r="F148" i="30"/>
  <c r="L128" i="30"/>
  <c r="L191" i="30"/>
  <c r="J150" i="30"/>
  <c r="H130" i="30"/>
  <c r="F163" i="30"/>
  <c r="H163" i="30"/>
  <c r="J145" i="30"/>
  <c r="L145" i="30"/>
  <c r="F119" i="30"/>
  <c r="H119" i="30"/>
  <c r="F78" i="30"/>
  <c r="H78" i="30"/>
  <c r="N54" i="30"/>
  <c r="O54" i="30"/>
  <c r="L84" i="30"/>
  <c r="J53" i="30"/>
  <c r="L53" i="30"/>
  <c r="J56" i="30"/>
  <c r="L56" i="30"/>
  <c r="O76" i="30"/>
  <c r="N76" i="30"/>
  <c r="H81" i="30"/>
  <c r="H85" i="30"/>
  <c r="J85" i="30"/>
  <c r="F207" i="30"/>
  <c r="F211" i="30"/>
  <c r="F216" i="30"/>
  <c r="J217" i="30"/>
  <c r="L217" i="30"/>
  <c r="J214" i="30"/>
  <c r="F212" i="30"/>
  <c r="F209" i="30"/>
  <c r="H209" i="30"/>
  <c r="F214" i="30"/>
  <c r="O55" i="30"/>
  <c r="N55" i="30"/>
  <c r="F85" i="30"/>
  <c r="O277" i="30"/>
  <c r="N277" i="30"/>
  <c r="H275" i="30"/>
  <c r="L283" i="30"/>
  <c r="F276" i="30"/>
  <c r="J282" i="30"/>
  <c r="J279" i="30"/>
  <c r="L274" i="30"/>
  <c r="J284" i="30"/>
  <c r="H87" i="30"/>
  <c r="I59" i="28"/>
  <c r="M59" i="28"/>
  <c r="K59" i="28"/>
  <c r="L59" i="28"/>
  <c r="J59" i="28"/>
  <c r="J233" i="30"/>
  <c r="H231" i="30"/>
  <c r="L240" i="30"/>
  <c r="L237" i="30"/>
  <c r="O232" i="30"/>
  <c r="N232" i="30"/>
  <c r="J230" i="30"/>
  <c r="J232" i="30"/>
  <c r="D76" i="28"/>
  <c r="J47" i="28"/>
  <c r="I47" i="28"/>
  <c r="L47" i="28"/>
  <c r="M47" i="28"/>
  <c r="K47" i="28"/>
  <c r="D48" i="28"/>
  <c r="K18" i="28"/>
  <c r="J18" i="28"/>
  <c r="I18" i="28"/>
  <c r="M18" i="28"/>
  <c r="L18" i="28"/>
  <c r="F84" i="30"/>
  <c r="L58" i="28"/>
  <c r="K58" i="28"/>
  <c r="J58" i="28"/>
  <c r="I58" i="28"/>
  <c r="M58" i="28"/>
  <c r="C48" i="28"/>
  <c r="M157" i="28"/>
  <c r="K157" i="28"/>
  <c r="J157" i="28"/>
  <c r="I157" i="28"/>
  <c r="L157" i="28"/>
  <c r="J150" i="28"/>
  <c r="M150" i="28"/>
  <c r="L150" i="28"/>
  <c r="K150" i="28"/>
  <c r="I150" i="28"/>
  <c r="L128" i="28"/>
  <c r="K128" i="28"/>
  <c r="M128" i="28"/>
  <c r="J128" i="28"/>
  <c r="I128" i="28"/>
  <c r="D90" i="28"/>
  <c r="M60" i="28"/>
  <c r="L60" i="28"/>
  <c r="K60" i="28"/>
  <c r="J60" i="28"/>
  <c r="I60" i="28"/>
  <c r="M43" i="28"/>
  <c r="L43" i="28"/>
  <c r="K43" i="28"/>
  <c r="J43" i="28"/>
  <c r="I43" i="28"/>
  <c r="L153" i="28"/>
  <c r="J153" i="28"/>
  <c r="E76" i="28"/>
  <c r="J66" i="28"/>
  <c r="L66" i="28"/>
  <c r="L81" i="28"/>
  <c r="J81" i="28"/>
  <c r="E90" i="28"/>
  <c r="L64" i="25"/>
  <c r="F35" i="25"/>
  <c r="O35" i="25"/>
  <c r="F59" i="25"/>
  <c r="F61" i="25"/>
  <c r="F104" i="25"/>
  <c r="F34" i="25"/>
  <c r="O34" i="25"/>
  <c r="N97" i="25"/>
  <c r="O97" i="25"/>
  <c r="F267" i="24"/>
  <c r="L83" i="25"/>
  <c r="L62" i="25"/>
  <c r="L97" i="25"/>
  <c r="L107" i="25"/>
  <c r="F236" i="24"/>
  <c r="I38" i="28"/>
  <c r="K38" i="28"/>
  <c r="K107" i="28"/>
  <c r="I107" i="28"/>
  <c r="G90" i="28"/>
  <c r="K57" i="28"/>
  <c r="I57" i="28"/>
  <c r="F265" i="24"/>
  <c r="F260" i="24"/>
  <c r="O209" i="24"/>
  <c r="F168" i="24"/>
  <c r="H168" i="24"/>
  <c r="F229" i="24"/>
  <c r="O211" i="24"/>
  <c r="N211" i="24"/>
  <c r="H211" i="24"/>
  <c r="L186" i="24"/>
  <c r="N186" i="24"/>
  <c r="H189" i="24"/>
  <c r="F151" i="24"/>
  <c r="H151" i="24"/>
  <c r="L82" i="24"/>
  <c r="F15" i="24"/>
  <c r="H15" i="24"/>
  <c r="J169" i="24"/>
  <c r="L169" i="24"/>
  <c r="L172" i="24"/>
  <c r="L171" i="24"/>
  <c r="L168" i="24"/>
  <c r="F149" i="24"/>
  <c r="H149" i="24"/>
  <c r="L121" i="24"/>
  <c r="N121" i="24"/>
  <c r="H266" i="24"/>
  <c r="L209" i="24"/>
  <c r="N209" i="24"/>
  <c r="J58" i="24"/>
  <c r="L58" i="24"/>
  <c r="H261" i="24"/>
  <c r="F125" i="24"/>
  <c r="H55" i="24"/>
  <c r="O257" i="24"/>
  <c r="N257" i="24"/>
  <c r="L267" i="24"/>
  <c r="L264" i="24"/>
  <c r="L261" i="24"/>
  <c r="L258" i="24"/>
  <c r="O255" i="24"/>
  <c r="J265" i="24"/>
  <c r="L265" i="24"/>
  <c r="L260" i="24"/>
  <c r="O231" i="24"/>
  <c r="N231" i="24"/>
  <c r="L241" i="24"/>
  <c r="L238" i="24"/>
  <c r="L235" i="24"/>
  <c r="J234" i="24"/>
  <c r="L229" i="24"/>
  <c r="N229" i="24"/>
  <c r="J236" i="24"/>
  <c r="F41" i="24"/>
  <c r="H41" i="24"/>
  <c r="H76" i="24"/>
  <c r="F63" i="24"/>
  <c r="F59" i="24"/>
  <c r="X129" i="19"/>
  <c r="P86" i="19"/>
  <c r="X57" i="19"/>
  <c r="X31" i="19"/>
  <c r="H155" i="19"/>
  <c r="H142" i="19"/>
  <c r="P100" i="19"/>
  <c r="X73" i="19"/>
  <c r="P33" i="19"/>
  <c r="P153" i="19"/>
  <c r="O161" i="19"/>
  <c r="T21" i="22"/>
  <c r="H141" i="19"/>
  <c r="N121" i="19"/>
  <c r="P111" i="19"/>
  <c r="O119" i="19"/>
  <c r="O107" i="19"/>
  <c r="H61" i="19"/>
  <c r="X20" i="19"/>
  <c r="P144" i="19"/>
  <c r="V37" i="19"/>
  <c r="M145" i="17"/>
  <c r="L145" i="17"/>
  <c r="K145" i="17"/>
  <c r="I145" i="17"/>
  <c r="J145" i="17"/>
  <c r="G105" i="17"/>
  <c r="K97" i="17"/>
  <c r="I97" i="17"/>
  <c r="Q21" i="17"/>
  <c r="I73" i="17"/>
  <c r="M73" i="17"/>
  <c r="L73" i="17"/>
  <c r="J73" i="17"/>
  <c r="K73" i="17"/>
  <c r="J104" i="17"/>
  <c r="I104" i="17"/>
  <c r="M104" i="17"/>
  <c r="K104" i="17"/>
  <c r="L104" i="17"/>
  <c r="J53" i="17"/>
  <c r="I53" i="17"/>
  <c r="M53" i="17"/>
  <c r="L53" i="17"/>
  <c r="K53" i="17"/>
  <c r="Y14" i="17"/>
  <c r="X14" i="17"/>
  <c r="W14" i="17"/>
  <c r="Z14" i="17"/>
  <c r="L55" i="17"/>
  <c r="K55" i="17"/>
  <c r="J55" i="17"/>
  <c r="I55" i="17"/>
  <c r="H63" i="17"/>
  <c r="M55" i="17"/>
  <c r="V11" i="14"/>
  <c r="U11" i="14"/>
  <c r="T11" i="14"/>
  <c r="V20" i="14"/>
  <c r="V12" i="14"/>
  <c r="V22" i="14"/>
  <c r="U22" i="14"/>
  <c r="T22" i="14"/>
  <c r="D91" i="17"/>
  <c r="J83" i="17"/>
  <c r="L83" i="17"/>
  <c r="R9" i="16"/>
  <c r="X38" i="12"/>
  <c r="V38" i="12"/>
  <c r="U38" i="12"/>
  <c r="X18" i="12"/>
  <c r="V18" i="12"/>
  <c r="U18" i="12"/>
  <c r="H209" i="8"/>
  <c r="I103" i="13"/>
  <c r="M103" i="13"/>
  <c r="L103" i="13"/>
  <c r="K103" i="13"/>
  <c r="J103" i="13"/>
  <c r="F56" i="12"/>
  <c r="F87" i="10"/>
  <c r="H87" i="10"/>
  <c r="J18" i="10"/>
  <c r="L18" i="10"/>
  <c r="J67" i="13"/>
  <c r="L67" i="13"/>
  <c r="M150" i="13"/>
  <c r="L150" i="13"/>
  <c r="K150" i="13"/>
  <c r="J150" i="13"/>
  <c r="I150" i="13"/>
  <c r="M131" i="13"/>
  <c r="L131" i="13"/>
  <c r="K131" i="13"/>
  <c r="J131" i="13"/>
  <c r="I131" i="13"/>
  <c r="V15" i="12"/>
  <c r="U15" i="12"/>
  <c r="X15" i="12"/>
  <c r="H107" i="10"/>
  <c r="J107" i="10"/>
  <c r="F36" i="10"/>
  <c r="H36" i="10"/>
  <c r="L285" i="8"/>
  <c r="H196" i="8"/>
  <c r="L102" i="13"/>
  <c r="K102" i="13"/>
  <c r="J102" i="13"/>
  <c r="I102" i="13"/>
  <c r="M102" i="13"/>
  <c r="L42" i="13"/>
  <c r="K42" i="13"/>
  <c r="J42" i="13"/>
  <c r="I42" i="13"/>
  <c r="M42" i="13"/>
  <c r="L217" i="8"/>
  <c r="E48" i="13"/>
  <c r="F75" i="10"/>
  <c r="F18" i="10"/>
  <c r="L234" i="8"/>
  <c r="M44" i="13"/>
  <c r="L44" i="13"/>
  <c r="K44" i="13"/>
  <c r="J44" i="13"/>
  <c r="I44" i="13"/>
  <c r="X53" i="12"/>
  <c r="V53" i="12"/>
  <c r="U53" i="12"/>
  <c r="X54" i="12"/>
  <c r="J9" i="10"/>
  <c r="L9" i="10"/>
  <c r="L34" i="12"/>
  <c r="K34" i="12"/>
  <c r="J34" i="12"/>
  <c r="I34" i="12"/>
  <c r="N34" i="12"/>
  <c r="M34" i="12"/>
  <c r="N44" i="12"/>
  <c r="M44" i="12"/>
  <c r="L44" i="12"/>
  <c r="K44" i="12"/>
  <c r="J44" i="12"/>
  <c r="I44" i="12"/>
  <c r="O144" i="8"/>
  <c r="N144" i="8"/>
  <c r="F55" i="8"/>
  <c r="H55" i="8"/>
  <c r="J32" i="10"/>
  <c r="H163" i="8"/>
  <c r="L144" i="8"/>
  <c r="L127" i="8"/>
  <c r="S40" i="6"/>
  <c r="W40" i="6"/>
  <c r="V40" i="6"/>
  <c r="U40" i="6"/>
  <c r="T40" i="6"/>
  <c r="L65" i="8"/>
  <c r="T8" i="6"/>
  <c r="S8" i="6"/>
  <c r="W8" i="6"/>
  <c r="V8" i="6"/>
  <c r="U8" i="6"/>
  <c r="K48" i="6"/>
  <c r="J48" i="6"/>
  <c r="I48" i="6"/>
  <c r="M48" i="6"/>
  <c r="L48" i="6"/>
  <c r="U31" i="5"/>
  <c r="T31" i="5"/>
  <c r="S31" i="5"/>
  <c r="W31" i="5"/>
  <c r="V31" i="5"/>
  <c r="F18" i="8"/>
  <c r="H18" i="8"/>
  <c r="F257" i="8"/>
  <c r="F168" i="8"/>
  <c r="F109" i="8"/>
  <c r="H109" i="8"/>
  <c r="M44" i="6"/>
  <c r="L44" i="6"/>
  <c r="K44" i="6"/>
  <c r="J44" i="6"/>
  <c r="I44" i="6"/>
  <c r="W43" i="5"/>
  <c r="V43" i="5"/>
  <c r="U43" i="5"/>
  <c r="T43" i="5"/>
  <c r="S43" i="5"/>
  <c r="W46" i="5"/>
  <c r="N160" i="3"/>
  <c r="M160" i="3"/>
  <c r="L160" i="3"/>
  <c r="K160" i="3"/>
  <c r="J160" i="3"/>
  <c r="F196" i="3"/>
  <c r="K22" i="2"/>
  <c r="J22" i="2"/>
  <c r="G139" i="43"/>
  <c r="H139" i="43"/>
  <c r="AN30" i="35"/>
  <c r="AN31" i="35"/>
  <c r="H141" i="42"/>
  <c r="G141" i="42"/>
  <c r="I141" i="42"/>
  <c r="N140" i="43"/>
  <c r="O140" i="43"/>
  <c r="G138" i="43"/>
  <c r="H138" i="43"/>
  <c r="T9" i="40"/>
  <c r="S9" i="40"/>
  <c r="R9" i="40"/>
  <c r="P9" i="40"/>
  <c r="Q9" i="40"/>
  <c r="F9" i="38"/>
  <c r="I9" i="38"/>
  <c r="H9" i="38"/>
  <c r="AO30" i="35"/>
  <c r="AF8" i="35"/>
  <c r="AE8" i="35"/>
  <c r="F62" i="33"/>
  <c r="H100" i="33"/>
  <c r="J100" i="33"/>
  <c r="F11" i="33"/>
  <c r="H11" i="33"/>
  <c r="I109" i="33"/>
  <c r="J109" i="33" s="1"/>
  <c r="J97" i="33"/>
  <c r="F17" i="33"/>
  <c r="I12" i="35"/>
  <c r="L40" i="33"/>
  <c r="L33" i="33"/>
  <c r="O57" i="33"/>
  <c r="N57" i="33"/>
  <c r="H38" i="31"/>
  <c r="J38" i="31"/>
  <c r="H78" i="31"/>
  <c r="J78" i="31"/>
  <c r="L61" i="31"/>
  <c r="H99" i="31"/>
  <c r="O106" i="31"/>
  <c r="N106" i="31"/>
  <c r="H148" i="30"/>
  <c r="J148" i="30"/>
  <c r="F131" i="30"/>
  <c r="H131" i="30"/>
  <c r="H152" i="30"/>
  <c r="O185" i="30"/>
  <c r="N185" i="30"/>
  <c r="O165" i="30"/>
  <c r="F165" i="30"/>
  <c r="O77" i="30"/>
  <c r="N77" i="30"/>
  <c r="F273" i="30"/>
  <c r="H282" i="30"/>
  <c r="H236" i="30"/>
  <c r="H230" i="30"/>
  <c r="L238" i="30"/>
  <c r="J13" i="28"/>
  <c r="I13" i="28"/>
  <c r="L13" i="28"/>
  <c r="M13" i="28"/>
  <c r="K13" i="28"/>
  <c r="H20" i="28"/>
  <c r="K61" i="28"/>
  <c r="J61" i="28"/>
  <c r="I61" i="28"/>
  <c r="M61" i="28"/>
  <c r="L61" i="28"/>
  <c r="O78" i="30"/>
  <c r="M148" i="28"/>
  <c r="K148" i="28"/>
  <c r="I148" i="28"/>
  <c r="L148" i="28"/>
  <c r="J148" i="28"/>
  <c r="J137" i="28"/>
  <c r="L137" i="28"/>
  <c r="F42" i="25"/>
  <c r="F37" i="25"/>
  <c r="I11" i="28"/>
  <c r="K11" i="28"/>
  <c r="O78" i="24"/>
  <c r="N78" i="24"/>
  <c r="F147" i="24"/>
  <c r="O259" i="24"/>
  <c r="N259" i="24"/>
  <c r="H232" i="24"/>
  <c r="H75" i="24"/>
  <c r="G93" i="19"/>
  <c r="H94" i="19"/>
  <c r="N37" i="19"/>
  <c r="X156" i="19"/>
  <c r="G149" i="17"/>
  <c r="M144" i="43"/>
  <c r="L144" i="43"/>
  <c r="O144" i="43"/>
  <c r="N144" i="43"/>
  <c r="N139" i="43"/>
  <c r="M139" i="43"/>
  <c r="L139" i="43"/>
  <c r="O139" i="43"/>
  <c r="N138" i="42"/>
  <c r="O138" i="42"/>
  <c r="N143" i="41"/>
  <c r="O143" i="41"/>
  <c r="G142" i="42"/>
  <c r="H142" i="42"/>
  <c r="G140" i="41"/>
  <c r="H140" i="41"/>
  <c r="D146" i="41"/>
  <c r="F14" i="41"/>
  <c r="K16" i="41"/>
  <c r="L6" i="41"/>
  <c r="N6" i="41"/>
  <c r="M6" i="41"/>
  <c r="F10" i="39"/>
  <c r="M6" i="38"/>
  <c r="L6" i="38"/>
  <c r="N6" i="38"/>
  <c r="N7" i="38"/>
  <c r="P6" i="38"/>
  <c r="N12" i="38"/>
  <c r="N11" i="38"/>
  <c r="Q6" i="38"/>
  <c r="N8" i="38"/>
  <c r="R9" i="38"/>
  <c r="S9" i="38"/>
  <c r="Y37" i="35"/>
  <c r="X37" i="35"/>
  <c r="Y35" i="35"/>
  <c r="X35" i="35"/>
  <c r="X40" i="35"/>
  <c r="AF9" i="35"/>
  <c r="AE9" i="35"/>
  <c r="AO33" i="35"/>
  <c r="AN33" i="35"/>
  <c r="Y34" i="35"/>
  <c r="I37" i="35"/>
  <c r="H37" i="35"/>
  <c r="O17" i="35"/>
  <c r="P17" i="35"/>
  <c r="I40" i="35"/>
  <c r="H40" i="35"/>
  <c r="AE18" i="35"/>
  <c r="AF18" i="35"/>
  <c r="AO39" i="35"/>
  <c r="AN39" i="35"/>
  <c r="P12" i="35"/>
  <c r="O12" i="35"/>
  <c r="P8" i="35"/>
  <c r="O8" i="35"/>
  <c r="J59" i="33"/>
  <c r="H40" i="33"/>
  <c r="J17" i="33"/>
  <c r="F85" i="33"/>
  <c r="H85" i="33"/>
  <c r="N79" i="33"/>
  <c r="O79" i="33"/>
  <c r="H55" i="33"/>
  <c r="J37" i="33"/>
  <c r="I13" i="35"/>
  <c r="H13" i="35"/>
  <c r="AQ17" i="35"/>
  <c r="AO17" i="35"/>
  <c r="AN17" i="35"/>
  <c r="AR17" i="35"/>
  <c r="AP17" i="35"/>
  <c r="I18" i="35"/>
  <c r="H18" i="35"/>
  <c r="O100" i="33"/>
  <c r="N100" i="33"/>
  <c r="F108" i="33"/>
  <c r="F57" i="33"/>
  <c r="H35" i="33"/>
  <c r="H60" i="33"/>
  <c r="J38" i="33"/>
  <c r="X12" i="35"/>
  <c r="Y12" i="35"/>
  <c r="Y16" i="35"/>
  <c r="X16" i="35"/>
  <c r="L17" i="33"/>
  <c r="L19" i="33"/>
  <c r="L83" i="33"/>
  <c r="L62" i="33"/>
  <c r="L103" i="33"/>
  <c r="N103" i="33"/>
  <c r="L39" i="33"/>
  <c r="F80" i="33"/>
  <c r="O101" i="33"/>
  <c r="F101" i="33"/>
  <c r="O35" i="33"/>
  <c r="N35" i="33"/>
  <c r="F61" i="31"/>
  <c r="F34" i="31"/>
  <c r="L107" i="31"/>
  <c r="L108" i="31"/>
  <c r="L101" i="31"/>
  <c r="J39" i="31"/>
  <c r="L39" i="31"/>
  <c r="J105" i="31"/>
  <c r="J61" i="31"/>
  <c r="J85" i="31"/>
  <c r="J103" i="31"/>
  <c r="F58" i="31"/>
  <c r="J34" i="31"/>
  <c r="H83" i="31"/>
  <c r="H55" i="31"/>
  <c r="H98" i="31"/>
  <c r="H105" i="31"/>
  <c r="F97" i="31"/>
  <c r="F57" i="31"/>
  <c r="F81" i="31"/>
  <c r="F107" i="31"/>
  <c r="H41" i="31"/>
  <c r="F54" i="31"/>
  <c r="O31" i="31"/>
  <c r="N31" i="31"/>
  <c r="O32" i="31"/>
  <c r="N32" i="31"/>
  <c r="O77" i="31"/>
  <c r="N77" i="31"/>
  <c r="O108" i="31"/>
  <c r="N108" i="31"/>
  <c r="F164" i="30"/>
  <c r="H164" i="30"/>
  <c r="L144" i="30"/>
  <c r="N144" i="30"/>
  <c r="H126" i="30"/>
  <c r="J126" i="30"/>
  <c r="H255" i="30"/>
  <c r="N253" i="30"/>
  <c r="O253" i="30"/>
  <c r="F191" i="30"/>
  <c r="J171" i="30"/>
  <c r="L171" i="30"/>
  <c r="F145" i="30"/>
  <c r="H145" i="30"/>
  <c r="J127" i="30"/>
  <c r="L127" i="30"/>
  <c r="L196" i="30"/>
  <c r="J174" i="30"/>
  <c r="L164" i="30"/>
  <c r="H146" i="30"/>
  <c r="F263" i="30"/>
  <c r="H188" i="30"/>
  <c r="L148" i="30"/>
  <c r="J120" i="30"/>
  <c r="L193" i="30"/>
  <c r="J192" i="30"/>
  <c r="L192" i="30"/>
  <c r="H193" i="30"/>
  <c r="J193" i="30"/>
  <c r="F171" i="30"/>
  <c r="H171" i="30"/>
  <c r="J153" i="30"/>
  <c r="L153" i="30"/>
  <c r="L143" i="30"/>
  <c r="N143" i="30"/>
  <c r="F127" i="30"/>
  <c r="H127" i="30"/>
  <c r="O57" i="30"/>
  <c r="N57" i="30"/>
  <c r="F75" i="30"/>
  <c r="F54" i="30"/>
  <c r="H54" i="30"/>
  <c r="L62" i="30"/>
  <c r="J82" i="30"/>
  <c r="L82" i="30"/>
  <c r="J64" i="30"/>
  <c r="L64" i="30"/>
  <c r="O75" i="30"/>
  <c r="N75" i="30"/>
  <c r="H56" i="30"/>
  <c r="L209" i="30"/>
  <c r="L213" i="30"/>
  <c r="L218" i="30"/>
  <c r="N209" i="30"/>
  <c r="O209" i="30"/>
  <c r="F219" i="30"/>
  <c r="F55" i="30"/>
  <c r="H55" i="30"/>
  <c r="F82" i="30"/>
  <c r="H82" i="30"/>
  <c r="H279" i="30"/>
  <c r="J281" i="30"/>
  <c r="J278" i="30"/>
  <c r="L281" i="30"/>
  <c r="O276" i="30"/>
  <c r="N276" i="30"/>
  <c r="J274" i="30"/>
  <c r="J276" i="30"/>
  <c r="F81" i="30"/>
  <c r="M151" i="28"/>
  <c r="L151" i="28"/>
  <c r="J151" i="28"/>
  <c r="K151" i="28"/>
  <c r="I151" i="28"/>
  <c r="H62" i="28"/>
  <c r="M54" i="28"/>
  <c r="L54" i="28"/>
  <c r="J54" i="28"/>
  <c r="K54" i="28"/>
  <c r="I54" i="28"/>
  <c r="M37" i="28"/>
  <c r="L37" i="28"/>
  <c r="J37" i="28"/>
  <c r="K37" i="28"/>
  <c r="I37" i="28"/>
  <c r="F146" i="28"/>
  <c r="I111" i="28"/>
  <c r="M111" i="28"/>
  <c r="K111" i="28"/>
  <c r="L111" i="28"/>
  <c r="J111" i="28"/>
  <c r="I94" i="28"/>
  <c r="M94" i="28"/>
  <c r="K94" i="28"/>
  <c r="L94" i="28"/>
  <c r="J94" i="28"/>
  <c r="F48" i="28"/>
  <c r="L239" i="30"/>
  <c r="O233" i="30"/>
  <c r="N233" i="30"/>
  <c r="L235" i="30"/>
  <c r="O230" i="30"/>
  <c r="N230" i="30"/>
  <c r="J239" i="30"/>
  <c r="H240" i="30"/>
  <c r="H237" i="30"/>
  <c r="J82" i="28"/>
  <c r="I82" i="28"/>
  <c r="H90" i="28"/>
  <c r="L82" i="28"/>
  <c r="M82" i="28"/>
  <c r="K82" i="28"/>
  <c r="J65" i="28"/>
  <c r="I65" i="28"/>
  <c r="L65" i="28"/>
  <c r="M65" i="28"/>
  <c r="K65" i="28"/>
  <c r="D146" i="28"/>
  <c r="K36" i="28"/>
  <c r="J36" i="28"/>
  <c r="I36" i="28"/>
  <c r="M36" i="28"/>
  <c r="L36" i="28"/>
  <c r="F53" i="30"/>
  <c r="D104" i="28"/>
  <c r="L75" i="28"/>
  <c r="K75" i="28"/>
  <c r="J75" i="28"/>
  <c r="I75" i="28"/>
  <c r="M75" i="28"/>
  <c r="K121" i="28"/>
  <c r="I121" i="28"/>
  <c r="M121" i="28"/>
  <c r="L121" i="28"/>
  <c r="J121" i="28"/>
  <c r="J158" i="28"/>
  <c r="M158" i="28"/>
  <c r="K158" i="28"/>
  <c r="I158" i="28"/>
  <c r="L158" i="28"/>
  <c r="M78" i="28"/>
  <c r="L78" i="28"/>
  <c r="K78" i="28"/>
  <c r="J78" i="28"/>
  <c r="I78" i="28"/>
  <c r="L8" i="28"/>
  <c r="J8" i="28"/>
  <c r="E132" i="28"/>
  <c r="L74" i="28"/>
  <c r="J74" i="28"/>
  <c r="L9" i="28"/>
  <c r="J9" i="28"/>
  <c r="E20" i="28"/>
  <c r="J12" i="28"/>
  <c r="L12" i="28"/>
  <c r="J89" i="28"/>
  <c r="L89" i="28"/>
  <c r="F56" i="25"/>
  <c r="F43" i="25"/>
  <c r="F78" i="25"/>
  <c r="F80" i="25"/>
  <c r="F258" i="24"/>
  <c r="L65" i="25"/>
  <c r="N107" i="25"/>
  <c r="O107" i="25"/>
  <c r="F33" i="25"/>
  <c r="O103" i="25"/>
  <c r="N103" i="25"/>
  <c r="N105" i="25"/>
  <c r="O105" i="25"/>
  <c r="F259" i="24"/>
  <c r="F82" i="25"/>
  <c r="L79" i="25"/>
  <c r="L81" i="25"/>
  <c r="L105" i="25"/>
  <c r="L39" i="25"/>
  <c r="I17" i="28"/>
  <c r="K17" i="28"/>
  <c r="K46" i="28"/>
  <c r="I46" i="28"/>
  <c r="K120" i="28"/>
  <c r="I120" i="28"/>
  <c r="I66" i="28"/>
  <c r="K66" i="28"/>
  <c r="I137" i="28"/>
  <c r="K137" i="28"/>
  <c r="F257" i="24"/>
  <c r="O207" i="24"/>
  <c r="N207" i="24"/>
  <c r="J54" i="24"/>
  <c r="L54" i="24"/>
  <c r="J219" i="24"/>
  <c r="H208" i="24"/>
  <c r="J208" i="24"/>
  <c r="J194" i="24"/>
  <c r="J188" i="24"/>
  <c r="L188" i="24"/>
  <c r="H186" i="24"/>
  <c r="F175" i="24"/>
  <c r="F143" i="24"/>
  <c r="H143" i="24"/>
  <c r="F82" i="24"/>
  <c r="H59" i="24"/>
  <c r="J59" i="24"/>
  <c r="J264" i="24"/>
  <c r="J233" i="24"/>
  <c r="O167" i="24"/>
  <c r="N167" i="24"/>
  <c r="J174" i="24"/>
  <c r="L174" i="24"/>
  <c r="J173" i="24"/>
  <c r="L173" i="24"/>
  <c r="J170" i="24"/>
  <c r="L170" i="24"/>
  <c r="H147" i="24"/>
  <c r="J147" i="24"/>
  <c r="L129" i="24"/>
  <c r="O121" i="24"/>
  <c r="F86" i="24"/>
  <c r="H65" i="24"/>
  <c r="J55" i="24"/>
  <c r="J256" i="24"/>
  <c r="L197" i="24"/>
  <c r="F170" i="24"/>
  <c r="H170" i="24"/>
  <c r="H87" i="24"/>
  <c r="J77" i="24"/>
  <c r="L77" i="24"/>
  <c r="L56" i="24"/>
  <c r="N56" i="24"/>
  <c r="J53" i="24"/>
  <c r="J266" i="24"/>
  <c r="J263" i="24"/>
  <c r="J260" i="24"/>
  <c r="L255" i="24"/>
  <c r="N255" i="24"/>
  <c r="J262" i="24"/>
  <c r="J240" i="24"/>
  <c r="J237" i="24"/>
  <c r="J231" i="24"/>
  <c r="H241" i="24"/>
  <c r="F33" i="24"/>
  <c r="H33" i="24"/>
  <c r="H84" i="24"/>
  <c r="F56" i="24"/>
  <c r="H127" i="19"/>
  <c r="P82" i="19"/>
  <c r="X53" i="19"/>
  <c r="W35" i="19"/>
  <c r="X27" i="19"/>
  <c r="W23" i="19"/>
  <c r="H159" i="19"/>
  <c r="P140" i="19"/>
  <c r="F135" i="19"/>
  <c r="F208" i="24"/>
  <c r="P139" i="19"/>
  <c r="O147" i="19"/>
  <c r="P98" i="19"/>
  <c r="O105" i="19"/>
  <c r="P68" i="19"/>
  <c r="H32" i="19"/>
  <c r="P156" i="19"/>
  <c r="X126" i="19"/>
  <c r="P126" i="19"/>
  <c r="P88" i="19"/>
  <c r="X55" i="19"/>
  <c r="W63" i="19"/>
  <c r="P19" i="19"/>
  <c r="X132" i="19"/>
  <c r="F77" i="19"/>
  <c r="X113" i="19"/>
  <c r="V147" i="19"/>
  <c r="X139" i="19"/>
  <c r="K140" i="17"/>
  <c r="I140" i="17"/>
  <c r="Y12" i="17"/>
  <c r="W12" i="17"/>
  <c r="C91" i="17"/>
  <c r="D119" i="17"/>
  <c r="J100" i="17"/>
  <c r="L100" i="17"/>
  <c r="X19" i="16"/>
  <c r="W19" i="16"/>
  <c r="Z19" i="16"/>
  <c r="Y19" i="16"/>
  <c r="K50" i="13"/>
  <c r="I50" i="13"/>
  <c r="X13" i="12"/>
  <c r="V13" i="12"/>
  <c r="U13" i="12"/>
  <c r="F76" i="10"/>
  <c r="H76" i="10"/>
  <c r="O11" i="10"/>
  <c r="N11" i="10"/>
  <c r="I60" i="13"/>
  <c r="M60" i="13"/>
  <c r="L60" i="13"/>
  <c r="K60" i="13"/>
  <c r="J60" i="13"/>
  <c r="U8" i="12"/>
  <c r="X8" i="12"/>
  <c r="V8" i="12"/>
  <c r="L81" i="10"/>
  <c r="F16" i="10"/>
  <c r="O252" i="8"/>
  <c r="L101" i="13"/>
  <c r="J101" i="13"/>
  <c r="J23" i="13"/>
  <c r="I23" i="13"/>
  <c r="M23" i="13"/>
  <c r="L23" i="13"/>
  <c r="K23" i="13"/>
  <c r="M158" i="13"/>
  <c r="L158" i="13"/>
  <c r="K158" i="13"/>
  <c r="J158" i="13"/>
  <c r="I158" i="13"/>
  <c r="M157" i="13"/>
  <c r="L157" i="13"/>
  <c r="K157" i="13"/>
  <c r="J157" i="13"/>
  <c r="I157" i="13"/>
  <c r="O103" i="10"/>
  <c r="F103" i="10"/>
  <c r="H34" i="10"/>
  <c r="J191" i="8"/>
  <c r="K16" i="13"/>
  <c r="J16" i="13"/>
  <c r="I16" i="13"/>
  <c r="M16" i="13"/>
  <c r="L16" i="13"/>
  <c r="G160" i="13"/>
  <c r="H83" i="10"/>
  <c r="F14" i="10"/>
  <c r="J252" i="8"/>
  <c r="G104" i="13"/>
  <c r="W39" i="12"/>
  <c r="H213" i="8"/>
  <c r="F54" i="12"/>
  <c r="O10" i="10"/>
  <c r="N10" i="10"/>
  <c r="H230" i="8"/>
  <c r="W48" i="12"/>
  <c r="W16" i="12"/>
  <c r="L80" i="10"/>
  <c r="J231" i="8"/>
  <c r="N15" i="12"/>
  <c r="M15" i="12"/>
  <c r="L15" i="12"/>
  <c r="K15" i="12"/>
  <c r="J15" i="12"/>
  <c r="I15" i="12"/>
  <c r="H11" i="10"/>
  <c r="J11" i="10"/>
  <c r="J148" i="8"/>
  <c r="J84" i="8"/>
  <c r="L84" i="8"/>
  <c r="H131" i="8"/>
  <c r="I15" i="6"/>
  <c r="M15" i="6"/>
  <c r="L15" i="6"/>
  <c r="K15" i="6"/>
  <c r="J15" i="6"/>
  <c r="S41" i="5"/>
  <c r="W41" i="5"/>
  <c r="V41" i="5"/>
  <c r="U41" i="5"/>
  <c r="T41" i="5"/>
  <c r="T51" i="6"/>
  <c r="S51" i="6"/>
  <c r="W51" i="6"/>
  <c r="V51" i="6"/>
  <c r="U51" i="6"/>
  <c r="F16" i="8"/>
  <c r="H16" i="8"/>
  <c r="V34" i="5"/>
  <c r="U34" i="5"/>
  <c r="T34" i="5"/>
  <c r="S34" i="5"/>
  <c r="W34" i="5"/>
  <c r="F149" i="8"/>
  <c r="F144" i="8"/>
  <c r="F278" i="8"/>
  <c r="F167" i="8"/>
  <c r="M38" i="6"/>
  <c r="L38" i="6"/>
  <c r="K38" i="6"/>
  <c r="J38" i="6"/>
  <c r="I38" i="6"/>
  <c r="W18" i="6"/>
  <c r="V18" i="6"/>
  <c r="U18" i="6"/>
  <c r="T18" i="6"/>
  <c r="S18" i="6"/>
  <c r="M154" i="3"/>
  <c r="L154" i="3"/>
  <c r="H194" i="3"/>
  <c r="M144" i="3"/>
  <c r="L144" i="3"/>
  <c r="K144" i="3"/>
  <c r="J144" i="3"/>
  <c r="N144" i="3"/>
  <c r="K11" i="2"/>
  <c r="J11" i="2"/>
  <c r="K38" i="2"/>
  <c r="J38" i="2"/>
  <c r="O141" i="42"/>
  <c r="N141" i="42"/>
  <c r="L141" i="42"/>
  <c r="M141" i="42"/>
  <c r="G144" i="42"/>
  <c r="H144" i="42"/>
  <c r="G142" i="41"/>
  <c r="I142" i="41"/>
  <c r="H142" i="41"/>
  <c r="F146" i="41"/>
  <c r="M142" i="41"/>
  <c r="L142" i="41"/>
  <c r="J11" i="41"/>
  <c r="I11" i="41"/>
  <c r="H11" i="41"/>
  <c r="G140" i="42"/>
  <c r="H140" i="42"/>
  <c r="N142" i="41"/>
  <c r="O142" i="41"/>
  <c r="F10" i="40"/>
  <c r="H10" i="40"/>
  <c r="I10" i="40"/>
  <c r="X31" i="35"/>
  <c r="Y31" i="35"/>
  <c r="I30" i="35"/>
  <c r="H30" i="35"/>
  <c r="H61" i="33"/>
  <c r="O106" i="33"/>
  <c r="N106" i="33"/>
  <c r="J11" i="33"/>
  <c r="L61" i="33"/>
  <c r="F10" i="33"/>
  <c r="O10" i="33"/>
  <c r="O32" i="33"/>
  <c r="N32" i="33"/>
  <c r="L59" i="31"/>
  <c r="J64" i="31"/>
  <c r="F56" i="31"/>
  <c r="H56" i="31"/>
  <c r="H34" i="31"/>
  <c r="O78" i="31"/>
  <c r="N78" i="31"/>
  <c r="L166" i="30"/>
  <c r="N166" i="30"/>
  <c r="L251" i="30"/>
  <c r="N251" i="30"/>
  <c r="H259" i="30"/>
  <c r="J259" i="30"/>
  <c r="L147" i="30"/>
  <c r="L186" i="30"/>
  <c r="J122" i="30"/>
  <c r="F124" i="30"/>
  <c r="H190" i="30"/>
  <c r="F121" i="30"/>
  <c r="O121" i="30"/>
  <c r="L57" i="30"/>
  <c r="H86" i="30"/>
  <c r="L276" i="30"/>
  <c r="F279" i="30"/>
  <c r="M97" i="28"/>
  <c r="L97" i="28"/>
  <c r="J97" i="28"/>
  <c r="K97" i="28"/>
  <c r="I97" i="28"/>
  <c r="L236" i="30"/>
  <c r="J108" i="28"/>
  <c r="I108" i="28"/>
  <c r="L108" i="28"/>
  <c r="M108" i="28"/>
  <c r="K108" i="28"/>
  <c r="L145" i="28"/>
  <c r="K145" i="28"/>
  <c r="I145" i="28"/>
  <c r="M145" i="28"/>
  <c r="J145" i="28"/>
  <c r="C90" i="28"/>
  <c r="J124" i="28"/>
  <c r="H132" i="28"/>
  <c r="K124" i="28"/>
  <c r="I124" i="28"/>
  <c r="M124" i="28"/>
  <c r="L124" i="28"/>
  <c r="F108" i="25"/>
  <c r="F238" i="24"/>
  <c r="L43" i="25"/>
  <c r="I153" i="28"/>
  <c r="K153" i="28"/>
  <c r="J190" i="24"/>
  <c r="J185" i="24"/>
  <c r="H218" i="24"/>
  <c r="H60" i="24"/>
  <c r="J60" i="24"/>
  <c r="H63" i="24"/>
  <c r="O256" i="24"/>
  <c r="N256" i="24"/>
  <c r="H82" i="24"/>
  <c r="W65" i="19"/>
  <c r="X66" i="19"/>
  <c r="F213" i="24"/>
  <c r="H213" i="24"/>
  <c r="AA16" i="22"/>
  <c r="Y16" i="22"/>
  <c r="X16" i="22"/>
  <c r="AB16" i="22"/>
  <c r="Z16" i="22"/>
  <c r="X68" i="19"/>
  <c r="G133" i="17"/>
  <c r="L123" i="17"/>
  <c r="J123" i="17"/>
  <c r="G142" i="43"/>
  <c r="I142" i="43"/>
  <c r="H142" i="43"/>
  <c r="M142" i="43"/>
  <c r="L142" i="43"/>
  <c r="H137" i="43"/>
  <c r="G137" i="43"/>
  <c r="I137" i="43"/>
  <c r="F146" i="43"/>
  <c r="N143" i="42"/>
  <c r="M143" i="42"/>
  <c r="L143" i="42"/>
  <c r="O143" i="42"/>
  <c r="H145" i="42"/>
  <c r="I145" i="42"/>
  <c r="G145" i="42"/>
  <c r="C146" i="43"/>
  <c r="O140" i="42"/>
  <c r="N140" i="42"/>
  <c r="G138" i="41"/>
  <c r="H138" i="41"/>
  <c r="O140" i="41"/>
  <c r="N140" i="41"/>
  <c r="F11" i="41"/>
  <c r="E146" i="42"/>
  <c r="H136" i="42"/>
  <c r="K136" i="42" s="1"/>
  <c r="G136" i="42"/>
  <c r="H139" i="41"/>
  <c r="G139" i="41"/>
  <c r="D16" i="41"/>
  <c r="T12" i="41"/>
  <c r="S12" i="41"/>
  <c r="P12" i="41"/>
  <c r="R12" i="41"/>
  <c r="Q12" i="41"/>
  <c r="L8" i="41"/>
  <c r="N8" i="41"/>
  <c r="M8" i="41"/>
  <c r="N9" i="41"/>
  <c r="M9" i="41"/>
  <c r="L9" i="41"/>
  <c r="F9" i="39"/>
  <c r="I9" i="39"/>
  <c r="H9" i="39"/>
  <c r="S6" i="38"/>
  <c r="R6" i="38"/>
  <c r="F8" i="39"/>
  <c r="N124" i="37"/>
  <c r="M124" i="37"/>
  <c r="L124" i="37"/>
  <c r="O124" i="37"/>
  <c r="J7" i="39"/>
  <c r="I7" i="39"/>
  <c r="H7" i="39"/>
  <c r="L7" i="39"/>
  <c r="M7" i="39"/>
  <c r="C129" i="37"/>
  <c r="X34" i="35"/>
  <c r="AF12" i="35"/>
  <c r="AE12" i="35"/>
  <c r="T6" i="39"/>
  <c r="S6" i="39"/>
  <c r="R6" i="39"/>
  <c r="Q6" i="39"/>
  <c r="P6" i="39"/>
  <c r="T11" i="39"/>
  <c r="T12" i="39"/>
  <c r="AO38" i="35"/>
  <c r="AN38" i="35"/>
  <c r="Y36" i="35"/>
  <c r="AO11" i="35"/>
  <c r="AN11" i="35"/>
  <c r="T9" i="39"/>
  <c r="S9" i="39"/>
  <c r="R9" i="39"/>
  <c r="Q9" i="39"/>
  <c r="P9" i="39"/>
  <c r="H35" i="35"/>
  <c r="I35" i="35"/>
  <c r="O16" i="35"/>
  <c r="P16" i="35"/>
  <c r="AE15" i="35"/>
  <c r="AF15" i="35"/>
  <c r="AN37" i="35"/>
  <c r="AO37" i="35"/>
  <c r="H12" i="35"/>
  <c r="H8" i="35"/>
  <c r="F58" i="33"/>
  <c r="H38" i="33"/>
  <c r="J9" i="33"/>
  <c r="AN8" i="35"/>
  <c r="AR8" i="35"/>
  <c r="AP8" i="35"/>
  <c r="AO8" i="35"/>
  <c r="AQ8" i="35"/>
  <c r="AR11" i="35"/>
  <c r="J84" i="33"/>
  <c r="L84" i="33"/>
  <c r="F79" i="33"/>
  <c r="H79" i="33"/>
  <c r="F16" i="33"/>
  <c r="H16" i="33"/>
  <c r="AW22" i="35"/>
  <c r="BB11" i="35"/>
  <c r="BA11" i="35"/>
  <c r="AZ11" i="35"/>
  <c r="AX11" i="35"/>
  <c r="AY11" i="35"/>
  <c r="H53" i="33"/>
  <c r="F36" i="33"/>
  <c r="F19" i="33"/>
  <c r="AQ18" i="35"/>
  <c r="AO18" i="35"/>
  <c r="AN18" i="35"/>
  <c r="AR18" i="35"/>
  <c r="AP18" i="35"/>
  <c r="J105" i="33"/>
  <c r="F100" i="33"/>
  <c r="J64" i="33"/>
  <c r="J56" i="33"/>
  <c r="H33" i="33"/>
  <c r="BB12" i="35"/>
  <c r="BA12" i="35"/>
  <c r="AZ12" i="35"/>
  <c r="AX12" i="35"/>
  <c r="AY12" i="35"/>
  <c r="H58" i="33"/>
  <c r="F37" i="33"/>
  <c r="J19" i="33"/>
  <c r="X14" i="35"/>
  <c r="Y14" i="35"/>
  <c r="Y17" i="35"/>
  <c r="X17" i="35"/>
  <c r="L53" i="33"/>
  <c r="L32" i="33"/>
  <c r="L85" i="33"/>
  <c r="L64" i="33"/>
  <c r="L105" i="33"/>
  <c r="N105" i="33"/>
  <c r="L41" i="33"/>
  <c r="J65" i="33"/>
  <c r="F82" i="33"/>
  <c r="O103" i="33"/>
  <c r="F103" i="33"/>
  <c r="H57" i="31"/>
  <c r="J57" i="31"/>
  <c r="F32" i="31"/>
  <c r="H32" i="31"/>
  <c r="L43" i="31"/>
  <c r="L75" i="31"/>
  <c r="L109" i="31"/>
  <c r="L37" i="31"/>
  <c r="J97" i="31"/>
  <c r="J81" i="31"/>
  <c r="J104" i="31"/>
  <c r="J100" i="31"/>
  <c r="J54" i="31"/>
  <c r="L32" i="31"/>
  <c r="H107" i="31"/>
  <c r="J107" i="31"/>
  <c r="H63" i="31"/>
  <c r="H106" i="31"/>
  <c r="H102" i="31"/>
  <c r="F55" i="31"/>
  <c r="F65" i="31"/>
  <c r="H65" i="31"/>
  <c r="F100" i="31"/>
  <c r="F104" i="31"/>
  <c r="J40" i="31"/>
  <c r="L40" i="31"/>
  <c r="F53" i="31"/>
  <c r="H53" i="31"/>
  <c r="N75" i="31"/>
  <c r="O75" i="31"/>
  <c r="H257" i="30"/>
  <c r="H189" i="30"/>
  <c r="J189" i="30"/>
  <c r="F172" i="30"/>
  <c r="H172" i="30"/>
  <c r="L152" i="30"/>
  <c r="F144" i="30"/>
  <c r="O144" i="30"/>
  <c r="F257" i="30"/>
  <c r="H260" i="30"/>
  <c r="F255" i="30"/>
  <c r="L263" i="30"/>
  <c r="H187" i="30"/>
  <c r="J187" i="30"/>
  <c r="L169" i="30"/>
  <c r="F153" i="30"/>
  <c r="H153" i="30"/>
  <c r="H143" i="30"/>
  <c r="J143" i="30"/>
  <c r="L125" i="30"/>
  <c r="F194" i="30"/>
  <c r="L172" i="30"/>
  <c r="F168" i="30"/>
  <c r="J128" i="30"/>
  <c r="H261" i="30"/>
  <c r="H191" i="30"/>
  <c r="J194" i="30"/>
  <c r="F195" i="30"/>
  <c r="H195" i="30"/>
  <c r="L194" i="30"/>
  <c r="H169" i="30"/>
  <c r="J169" i="30"/>
  <c r="L151" i="30"/>
  <c r="F143" i="30"/>
  <c r="O143" i="30"/>
  <c r="H125" i="30"/>
  <c r="J125" i="30"/>
  <c r="J55" i="30"/>
  <c r="L55" i="30"/>
  <c r="O79" i="30"/>
  <c r="N79" i="30"/>
  <c r="L81" i="30"/>
  <c r="J79" i="30"/>
  <c r="J75" i="30"/>
  <c r="L75" i="30"/>
  <c r="H64" i="30"/>
  <c r="O207" i="30"/>
  <c r="H216" i="30"/>
  <c r="L219" i="30"/>
  <c r="J84" i="30"/>
  <c r="H53" i="30"/>
  <c r="F60" i="30"/>
  <c r="H60" i="30"/>
  <c r="L273" i="30"/>
  <c r="J283" i="30"/>
  <c r="H284" i="30"/>
  <c r="H281" i="30"/>
  <c r="J77" i="30"/>
  <c r="D118" i="28"/>
  <c r="M88" i="28"/>
  <c r="L88" i="28"/>
  <c r="J88" i="28"/>
  <c r="K88" i="28"/>
  <c r="I88" i="28"/>
  <c r="M71" i="28"/>
  <c r="L71" i="28"/>
  <c r="J71" i="28"/>
  <c r="K71" i="28"/>
  <c r="I71" i="28"/>
  <c r="C118" i="28"/>
  <c r="I16" i="28"/>
  <c r="M16" i="28"/>
  <c r="K16" i="28"/>
  <c r="L16" i="28"/>
  <c r="J16" i="28"/>
  <c r="L229" i="30"/>
  <c r="F237" i="30"/>
  <c r="L234" i="30"/>
  <c r="H232" i="30"/>
  <c r="H229" i="30"/>
  <c r="F239" i="30"/>
  <c r="H234" i="30"/>
  <c r="L152" i="28"/>
  <c r="J152" i="28"/>
  <c r="I152" i="28"/>
  <c r="M152" i="28"/>
  <c r="K152" i="28"/>
  <c r="H160" i="28"/>
  <c r="L117" i="28"/>
  <c r="J117" i="28"/>
  <c r="I117" i="28"/>
  <c r="M117" i="28"/>
  <c r="K117" i="28"/>
  <c r="J99" i="28"/>
  <c r="I99" i="28"/>
  <c r="L99" i="28"/>
  <c r="M99" i="28"/>
  <c r="K99" i="28"/>
  <c r="D34" i="28"/>
  <c r="K70" i="28"/>
  <c r="J70" i="28"/>
  <c r="I70" i="28"/>
  <c r="M70" i="28"/>
  <c r="L70" i="28"/>
  <c r="K53" i="28"/>
  <c r="J53" i="28"/>
  <c r="I53" i="28"/>
  <c r="M53" i="28"/>
  <c r="L53" i="28"/>
  <c r="L135" i="28"/>
  <c r="J135" i="28"/>
  <c r="I135" i="28"/>
  <c r="M135" i="28"/>
  <c r="K135" i="28"/>
  <c r="L110" i="28"/>
  <c r="K110" i="28"/>
  <c r="J110" i="28"/>
  <c r="I110" i="28"/>
  <c r="H118" i="28"/>
  <c r="M110" i="28"/>
  <c r="L93" i="28"/>
  <c r="K93" i="28"/>
  <c r="J93" i="28"/>
  <c r="I93" i="28"/>
  <c r="M93" i="28"/>
  <c r="K129" i="28"/>
  <c r="I129" i="28"/>
  <c r="M129" i="28"/>
  <c r="J129" i="28"/>
  <c r="L129" i="28"/>
  <c r="M113" i="28"/>
  <c r="L113" i="28"/>
  <c r="K113" i="28"/>
  <c r="I113" i="28"/>
  <c r="J113" i="28"/>
  <c r="K112" i="28"/>
  <c r="M112" i="28"/>
  <c r="L112" i="28"/>
  <c r="J112" i="28"/>
  <c r="I112" i="28"/>
  <c r="M95" i="28"/>
  <c r="L95" i="28"/>
  <c r="K95" i="28"/>
  <c r="J95" i="28"/>
  <c r="I95" i="28"/>
  <c r="J83" i="28"/>
  <c r="L83" i="28"/>
  <c r="L17" i="28"/>
  <c r="J17" i="28"/>
  <c r="L29" i="28"/>
  <c r="J29" i="28"/>
  <c r="J98" i="28"/>
  <c r="L98" i="28"/>
  <c r="L142" i="28"/>
  <c r="J142" i="28"/>
  <c r="O54" i="25"/>
  <c r="N54" i="25"/>
  <c r="F54" i="25"/>
  <c r="F86" i="25"/>
  <c r="O99" i="25"/>
  <c r="F99" i="25"/>
  <c r="F232" i="24"/>
  <c r="F57" i="25"/>
  <c r="F84" i="25"/>
  <c r="L75" i="25"/>
  <c r="L31" i="25"/>
  <c r="N31" i="25"/>
  <c r="N79" i="25"/>
  <c r="O79" i="25"/>
  <c r="O100" i="25"/>
  <c r="N100" i="25"/>
  <c r="F241" i="24"/>
  <c r="F64" i="25"/>
  <c r="L87" i="25"/>
  <c r="L100" i="25"/>
  <c r="L102" i="25"/>
  <c r="L58" i="25"/>
  <c r="K55" i="28"/>
  <c r="I55" i="28"/>
  <c r="K74" i="28"/>
  <c r="I74" i="28"/>
  <c r="G146" i="28"/>
  <c r="K142" i="28"/>
  <c r="I142" i="28"/>
  <c r="F239" i="24"/>
  <c r="L236" i="24"/>
  <c r="F79" i="24"/>
  <c r="O79" i="24"/>
  <c r="L257" i="24"/>
  <c r="L219" i="24"/>
  <c r="L216" i="24"/>
  <c r="L213" i="24"/>
  <c r="L218" i="24"/>
  <c r="F215" i="24"/>
  <c r="O210" i="24"/>
  <c r="N210" i="24"/>
  <c r="H193" i="24"/>
  <c r="H195" i="24"/>
  <c r="O188" i="24"/>
  <c r="N188" i="24"/>
  <c r="F173" i="24"/>
  <c r="H173" i="24"/>
  <c r="F129" i="24"/>
  <c r="H129" i="24"/>
  <c r="O119" i="24"/>
  <c r="N119" i="24"/>
  <c r="L53" i="24"/>
  <c r="N53" i="24"/>
  <c r="F266" i="24"/>
  <c r="F152" i="24"/>
  <c r="H152" i="24"/>
  <c r="L75" i="24"/>
  <c r="N75" i="24"/>
  <c r="O56" i="24"/>
  <c r="H235" i="24"/>
  <c r="L86" i="24"/>
  <c r="F38" i="24"/>
  <c r="H38" i="24"/>
  <c r="L259" i="24"/>
  <c r="L256" i="24"/>
  <c r="J257" i="24"/>
  <c r="H267" i="24"/>
  <c r="L233" i="24"/>
  <c r="L230" i="24"/>
  <c r="H236" i="24"/>
  <c r="H238" i="24"/>
  <c r="J238" i="24"/>
  <c r="F14" i="24"/>
  <c r="H14" i="24"/>
  <c r="H81" i="24"/>
  <c r="J81" i="24"/>
  <c r="F60" i="24"/>
  <c r="F64" i="24"/>
  <c r="H64" i="24"/>
  <c r="Z15" i="22"/>
  <c r="AB15" i="22"/>
  <c r="AA15" i="22"/>
  <c r="Y15" i="22"/>
  <c r="X15" i="22"/>
  <c r="P124" i="19"/>
  <c r="H81" i="19"/>
  <c r="O51" i="19"/>
  <c r="P52" i="19"/>
  <c r="P26" i="19"/>
  <c r="F195" i="24"/>
  <c r="X137" i="19"/>
  <c r="N77" i="19"/>
  <c r="N65" i="19"/>
  <c r="F207" i="24"/>
  <c r="H207" i="24"/>
  <c r="H125" i="19"/>
  <c r="G133" i="19"/>
  <c r="X97" i="19"/>
  <c r="W105" i="19"/>
  <c r="X60" i="19"/>
  <c r="X26" i="19"/>
  <c r="P157" i="19"/>
  <c r="H124" i="19"/>
  <c r="F23" i="19"/>
  <c r="H87" i="19"/>
  <c r="J48" i="19"/>
  <c r="H48" i="19"/>
  <c r="H14" i="19"/>
  <c r="G21" i="19"/>
  <c r="H130" i="19"/>
  <c r="F65" i="19"/>
  <c r="N35" i="19"/>
  <c r="M137" i="17"/>
  <c r="L137" i="17"/>
  <c r="K137" i="17"/>
  <c r="J137" i="17"/>
  <c r="I137" i="17"/>
  <c r="M76" i="17"/>
  <c r="L76" i="17"/>
  <c r="K76" i="17"/>
  <c r="I76" i="17"/>
  <c r="J76" i="17"/>
  <c r="K127" i="17"/>
  <c r="J127" i="17"/>
  <c r="I127" i="17"/>
  <c r="M127" i="17"/>
  <c r="L127" i="17"/>
  <c r="L150" i="17"/>
  <c r="K150" i="17"/>
  <c r="J150" i="17"/>
  <c r="I150" i="17"/>
  <c r="H149" i="17"/>
  <c r="M150" i="17"/>
  <c r="C105" i="17"/>
  <c r="M69" i="17"/>
  <c r="L69" i="17"/>
  <c r="K69" i="17"/>
  <c r="J69" i="17"/>
  <c r="I69" i="17"/>
  <c r="H77" i="17"/>
  <c r="H65" i="17"/>
  <c r="E133" i="17"/>
  <c r="E105" i="17"/>
  <c r="V14" i="14"/>
  <c r="U14" i="14"/>
  <c r="T14" i="14"/>
  <c r="D147" i="17"/>
  <c r="L143" i="17"/>
  <c r="J143" i="17"/>
  <c r="X34" i="12"/>
  <c r="V34" i="12"/>
  <c r="U34" i="12"/>
  <c r="E55" i="12"/>
  <c r="J251" i="8"/>
  <c r="I95" i="13"/>
  <c r="M95" i="13"/>
  <c r="L95" i="13"/>
  <c r="K95" i="13"/>
  <c r="J95" i="13"/>
  <c r="J75" i="10"/>
  <c r="L75" i="10"/>
  <c r="J18" i="13"/>
  <c r="L18" i="13"/>
  <c r="L153" i="13"/>
  <c r="K153" i="13"/>
  <c r="J153" i="13"/>
  <c r="I153" i="13"/>
  <c r="M153" i="13"/>
  <c r="V55" i="12"/>
  <c r="U55" i="12"/>
  <c r="X55" i="12"/>
  <c r="V31" i="12"/>
  <c r="U31" i="12"/>
  <c r="X31" i="12"/>
  <c r="H99" i="10"/>
  <c r="F63" i="10"/>
  <c r="H63" i="10"/>
  <c r="J279" i="8"/>
  <c r="J235" i="8"/>
  <c r="O187" i="8"/>
  <c r="N187" i="8"/>
  <c r="A11" i="12"/>
  <c r="A15" i="12"/>
  <c r="L79" i="10"/>
  <c r="L41" i="10"/>
  <c r="O12" i="10"/>
  <c r="N12" i="10"/>
  <c r="J238" i="8"/>
  <c r="E34" i="13"/>
  <c r="L275" i="8"/>
  <c r="O207" i="8"/>
  <c r="N207" i="8"/>
  <c r="H108" i="10"/>
  <c r="F64" i="10"/>
  <c r="J214" i="8"/>
  <c r="F55" i="12"/>
  <c r="L281" i="8"/>
  <c r="J217" i="8"/>
  <c r="N27" i="12"/>
  <c r="M27" i="12"/>
  <c r="L27" i="12"/>
  <c r="K27" i="12"/>
  <c r="J27" i="12"/>
  <c r="I27" i="12"/>
  <c r="H10" i="10"/>
  <c r="O77" i="10"/>
  <c r="N77" i="10"/>
  <c r="J42" i="10"/>
  <c r="Z18" i="13"/>
  <c r="Y18" i="13"/>
  <c r="X18" i="13"/>
  <c r="W18" i="13"/>
  <c r="AA18" i="13"/>
  <c r="F80" i="8"/>
  <c r="H80" i="8"/>
  <c r="L77" i="8"/>
  <c r="L124" i="8"/>
  <c r="J130" i="8"/>
  <c r="I16" i="5"/>
  <c r="M16" i="5"/>
  <c r="L16" i="5"/>
  <c r="K16" i="5"/>
  <c r="J16" i="5"/>
  <c r="T9" i="5"/>
  <c r="S9" i="5"/>
  <c r="W9" i="5"/>
  <c r="V9" i="5"/>
  <c r="U9" i="5"/>
  <c r="J56" i="8"/>
  <c r="K49" i="5"/>
  <c r="J49" i="5"/>
  <c r="I49" i="5"/>
  <c r="M49" i="5"/>
  <c r="L49" i="5"/>
  <c r="V7" i="5"/>
  <c r="U7" i="5"/>
  <c r="T7" i="5"/>
  <c r="S7" i="5"/>
  <c r="W7" i="5"/>
  <c r="F15" i="8"/>
  <c r="H15" i="8"/>
  <c r="F174" i="8"/>
  <c r="F129" i="8"/>
  <c r="F197" i="8"/>
  <c r="N210" i="3"/>
  <c r="M210" i="3"/>
  <c r="L210" i="3"/>
  <c r="K210" i="3"/>
  <c r="J210" i="3"/>
  <c r="M153" i="3"/>
  <c r="L153" i="3"/>
  <c r="I140" i="43"/>
  <c r="H140" i="43"/>
  <c r="G140" i="43"/>
  <c r="M140" i="43"/>
  <c r="L140" i="43"/>
  <c r="H137" i="41"/>
  <c r="G137" i="41"/>
  <c r="E146" i="41"/>
  <c r="H136" i="41"/>
  <c r="K136" i="41" s="1"/>
  <c r="G136" i="41"/>
  <c r="AE14" i="35"/>
  <c r="J35" i="33"/>
  <c r="J99" i="33"/>
  <c r="F55" i="33"/>
  <c r="H56" i="33"/>
  <c r="Y18" i="35"/>
  <c r="X18" i="35"/>
  <c r="L34" i="33"/>
  <c r="F84" i="33"/>
  <c r="O105" i="33"/>
  <c r="F105" i="33"/>
  <c r="L53" i="31"/>
  <c r="N53" i="31"/>
  <c r="L54" i="31"/>
  <c r="L87" i="31"/>
  <c r="F37" i="31"/>
  <c r="J86" i="31"/>
  <c r="L86" i="31"/>
  <c r="J108" i="31"/>
  <c r="H75" i="31"/>
  <c r="F109" i="31"/>
  <c r="F85" i="31"/>
  <c r="N35" i="31"/>
  <c r="O35" i="31"/>
  <c r="O97" i="31"/>
  <c r="N97" i="31"/>
  <c r="L188" i="30"/>
  <c r="N188" i="30"/>
  <c r="F152" i="30"/>
  <c r="J124" i="30"/>
  <c r="L124" i="30"/>
  <c r="F262" i="30"/>
  <c r="L255" i="30"/>
  <c r="L260" i="30"/>
  <c r="F169" i="30"/>
  <c r="F260" i="30"/>
  <c r="J144" i="30"/>
  <c r="J256" i="30"/>
  <c r="H166" i="30"/>
  <c r="L126" i="30"/>
  <c r="J190" i="30"/>
  <c r="L190" i="30"/>
  <c r="J196" i="30"/>
  <c r="F151" i="30"/>
  <c r="J87" i="30"/>
  <c r="J211" i="30"/>
  <c r="H213" i="30"/>
  <c r="L207" i="30"/>
  <c r="N207" i="30"/>
  <c r="F218" i="30"/>
  <c r="L211" i="30"/>
  <c r="L216" i="30"/>
  <c r="L279" i="30"/>
  <c r="F285" i="30"/>
  <c r="H276" i="30"/>
  <c r="F283" i="30"/>
  <c r="D160" i="28"/>
  <c r="I33" i="28"/>
  <c r="M33" i="28"/>
  <c r="K33" i="28"/>
  <c r="L33" i="28"/>
  <c r="J33" i="28"/>
  <c r="F238" i="30"/>
  <c r="J234" i="30"/>
  <c r="J236" i="30"/>
  <c r="F231" i="30"/>
  <c r="F236" i="30"/>
  <c r="M116" i="28"/>
  <c r="L116" i="28"/>
  <c r="J116" i="28"/>
  <c r="I116" i="28"/>
  <c r="K116" i="28"/>
  <c r="J22" i="28"/>
  <c r="I22" i="28"/>
  <c r="L22" i="28"/>
  <c r="M22" i="28"/>
  <c r="K22" i="28"/>
  <c r="K87" i="28"/>
  <c r="J87" i="28"/>
  <c r="I87" i="28"/>
  <c r="M87" i="28"/>
  <c r="L87" i="28"/>
  <c r="F62" i="30"/>
  <c r="M134" i="28"/>
  <c r="L134" i="28"/>
  <c r="K134" i="28"/>
  <c r="J134" i="28"/>
  <c r="I134" i="28"/>
  <c r="D62" i="28"/>
  <c r="L15" i="28"/>
  <c r="K15" i="28"/>
  <c r="J15" i="28"/>
  <c r="I15" i="28"/>
  <c r="M15" i="28"/>
  <c r="M122" i="28"/>
  <c r="L122" i="28"/>
  <c r="J122" i="28"/>
  <c r="K122" i="28"/>
  <c r="I122" i="28"/>
  <c r="E62" i="28"/>
  <c r="L14" i="28"/>
  <c r="J14" i="28"/>
  <c r="E34" i="28"/>
  <c r="L107" i="28"/>
  <c r="J107" i="28"/>
  <c r="F62" i="25"/>
  <c r="F107" i="25"/>
  <c r="O55" i="25"/>
  <c r="N55" i="25"/>
  <c r="F31" i="25"/>
  <c r="O31" i="25"/>
  <c r="O108" i="25"/>
  <c r="N108" i="25"/>
  <c r="O56" i="25"/>
  <c r="N56" i="25"/>
  <c r="F233" i="24"/>
  <c r="L98" i="25"/>
  <c r="L108" i="25"/>
  <c r="L42" i="25"/>
  <c r="L77" i="25"/>
  <c r="G118" i="28"/>
  <c r="I64" i="28"/>
  <c r="K64" i="28"/>
  <c r="G62" i="28"/>
  <c r="K83" i="28"/>
  <c r="I83" i="28"/>
  <c r="K154" i="28"/>
  <c r="I154" i="28"/>
  <c r="K127" i="28"/>
  <c r="I127" i="28"/>
  <c r="F231" i="24"/>
  <c r="F234" i="24"/>
  <c r="F77" i="24"/>
  <c r="F31" i="24"/>
  <c r="H31" i="24"/>
  <c r="F255" i="24"/>
  <c r="J218" i="24"/>
  <c r="J215" i="24"/>
  <c r="L215" i="24"/>
  <c r="H192" i="24"/>
  <c r="H190" i="24"/>
  <c r="L193" i="24"/>
  <c r="F172" i="24"/>
  <c r="F121" i="24"/>
  <c r="H121" i="24"/>
  <c r="F80" i="24"/>
  <c r="J57" i="24"/>
  <c r="L57" i="24"/>
  <c r="J87" i="24"/>
  <c r="L87" i="24"/>
  <c r="L196" i="24"/>
  <c r="H165" i="24"/>
  <c r="J165" i="24"/>
  <c r="L165" i="24"/>
  <c r="H175" i="24"/>
  <c r="J175" i="24"/>
  <c r="H172" i="24"/>
  <c r="J172" i="24"/>
  <c r="J145" i="24"/>
  <c r="L145" i="24"/>
  <c r="F119" i="24"/>
  <c r="H119" i="24"/>
  <c r="J82" i="24"/>
  <c r="J63" i="24"/>
  <c r="O53" i="24"/>
  <c r="H240" i="24"/>
  <c r="F144" i="24"/>
  <c r="H144" i="24"/>
  <c r="J85" i="24"/>
  <c r="F75" i="24"/>
  <c r="O75" i="24"/>
  <c r="F43" i="24"/>
  <c r="H43" i="24"/>
  <c r="H196" i="24"/>
  <c r="F19" i="24"/>
  <c r="H19" i="24"/>
  <c r="J261" i="24"/>
  <c r="J258" i="24"/>
  <c r="J255" i="24"/>
  <c r="H265" i="24"/>
  <c r="H262" i="24"/>
  <c r="H264" i="24"/>
  <c r="J235" i="24"/>
  <c r="J232" i="24"/>
  <c r="J229" i="24"/>
  <c r="H239" i="24"/>
  <c r="H233" i="24"/>
  <c r="H80" i="24"/>
  <c r="F87" i="24"/>
  <c r="H118" i="19"/>
  <c r="J118" i="19"/>
  <c r="X74" i="19"/>
  <c r="P47" i="19"/>
  <c r="P17" i="19"/>
  <c r="F186" i="24"/>
  <c r="P123" i="19"/>
  <c r="H143" i="19"/>
  <c r="H116" i="19"/>
  <c r="J116" i="19"/>
  <c r="P94" i="19"/>
  <c r="O93" i="19"/>
  <c r="P59" i="19"/>
  <c r="P20" i="19"/>
  <c r="V21" i="22"/>
  <c r="V51" i="19"/>
  <c r="X81" i="19"/>
  <c r="X46" i="19"/>
  <c r="J10" i="19"/>
  <c r="H10" i="19"/>
  <c r="G9" i="19"/>
  <c r="J75" i="19" s="1"/>
  <c r="P118" i="19"/>
  <c r="N23" i="19"/>
  <c r="I159" i="17"/>
  <c r="M159" i="17"/>
  <c r="L159" i="17"/>
  <c r="K159" i="17"/>
  <c r="J159" i="17"/>
  <c r="G119" i="17"/>
  <c r="J87" i="17"/>
  <c r="I87" i="17"/>
  <c r="M87" i="17"/>
  <c r="L87" i="17"/>
  <c r="K87" i="17"/>
  <c r="G121" i="17"/>
  <c r="G77" i="17"/>
  <c r="S21" i="17"/>
  <c r="S9" i="17"/>
  <c r="M60" i="17"/>
  <c r="L60" i="17"/>
  <c r="K60" i="17"/>
  <c r="J60" i="17"/>
  <c r="I60" i="17"/>
  <c r="Y18" i="15"/>
  <c r="W18" i="15"/>
  <c r="W19" i="15"/>
  <c r="AA19" i="15"/>
  <c r="Z19" i="15"/>
  <c r="Y19" i="15"/>
  <c r="X19" i="15"/>
  <c r="V16" i="14"/>
  <c r="U16" i="14"/>
  <c r="T16" i="14"/>
  <c r="J154" i="17"/>
  <c r="L154" i="17"/>
  <c r="D51" i="17"/>
  <c r="Z20" i="16"/>
  <c r="Y20" i="16"/>
  <c r="X20" i="16"/>
  <c r="W20" i="16"/>
  <c r="X30" i="12"/>
  <c r="V30" i="12"/>
  <c r="U30" i="12"/>
  <c r="V7" i="12"/>
  <c r="U7" i="12"/>
  <c r="F57" i="10"/>
  <c r="H283" i="8"/>
  <c r="L235" i="8"/>
  <c r="O189" i="8"/>
  <c r="N189" i="8"/>
  <c r="I52" i="13"/>
  <c r="M52" i="13"/>
  <c r="L52" i="13"/>
  <c r="K52" i="13"/>
  <c r="J52" i="13"/>
  <c r="K139" i="13"/>
  <c r="J139" i="13"/>
  <c r="I139" i="13"/>
  <c r="M139" i="13"/>
  <c r="L139" i="13"/>
  <c r="E56" i="12"/>
  <c r="L57" i="10"/>
  <c r="L19" i="10"/>
  <c r="O275" i="8"/>
  <c r="N275" i="8"/>
  <c r="H229" i="8"/>
  <c r="H185" i="8"/>
  <c r="W8" i="12"/>
  <c r="F79" i="10"/>
  <c r="L236" i="8"/>
  <c r="J186" i="8"/>
  <c r="F90" i="13"/>
  <c r="W31" i="12"/>
  <c r="H105" i="10"/>
  <c r="J263" i="8"/>
  <c r="M82" i="13"/>
  <c r="L82" i="13"/>
  <c r="K82" i="13"/>
  <c r="J82" i="13"/>
  <c r="I82" i="13"/>
  <c r="H90" i="13"/>
  <c r="O102" i="10"/>
  <c r="N102" i="10"/>
  <c r="H282" i="8"/>
  <c r="O210" i="8"/>
  <c r="N210" i="8"/>
  <c r="W40" i="12"/>
  <c r="L61" i="10"/>
  <c r="H277" i="8"/>
  <c r="N47" i="12"/>
  <c r="M47" i="12"/>
  <c r="L47" i="12"/>
  <c r="K47" i="12"/>
  <c r="J47" i="12"/>
  <c r="I47" i="12"/>
  <c r="J29" i="12"/>
  <c r="I29" i="12"/>
  <c r="N29" i="12"/>
  <c r="M29" i="12"/>
  <c r="L29" i="12"/>
  <c r="K29" i="12"/>
  <c r="L129" i="8"/>
  <c r="H128" i="8"/>
  <c r="C62" i="13"/>
  <c r="S32" i="6"/>
  <c r="W32" i="6"/>
  <c r="V32" i="6"/>
  <c r="U32" i="6"/>
  <c r="T32" i="6"/>
  <c r="T52" i="5"/>
  <c r="S52" i="5"/>
  <c r="W52" i="5"/>
  <c r="V52" i="5"/>
  <c r="U52" i="5"/>
  <c r="J63" i="8"/>
  <c r="U38" i="6"/>
  <c r="T38" i="6"/>
  <c r="S38" i="6"/>
  <c r="W38" i="6"/>
  <c r="V38" i="6"/>
  <c r="L52" i="5"/>
  <c r="K52" i="5"/>
  <c r="J52" i="5"/>
  <c r="I52" i="5"/>
  <c r="M52" i="5"/>
  <c r="F208" i="8"/>
  <c r="F232" i="8"/>
  <c r="F187" i="8"/>
  <c r="F255" i="8"/>
  <c r="M36" i="6"/>
  <c r="L36" i="6"/>
  <c r="K36" i="6"/>
  <c r="J36" i="6"/>
  <c r="I36" i="6"/>
  <c r="U12" i="6"/>
  <c r="S12" i="6"/>
  <c r="W35" i="5"/>
  <c r="V35" i="5"/>
  <c r="U35" i="5"/>
  <c r="T35" i="5"/>
  <c r="S35" i="5"/>
  <c r="K168" i="3"/>
  <c r="J168" i="3"/>
  <c r="N168" i="3"/>
  <c r="M168" i="3"/>
  <c r="L168" i="3"/>
  <c r="K61" i="2"/>
  <c r="J61" i="2"/>
  <c r="M62" i="2"/>
  <c r="L62" i="2"/>
  <c r="K36" i="2"/>
  <c r="J36" i="2"/>
  <c r="E196" i="3"/>
  <c r="N165" i="3"/>
  <c r="M165" i="3"/>
  <c r="L165" i="3"/>
  <c r="K165" i="3"/>
  <c r="J165" i="3"/>
  <c r="H17" i="2"/>
  <c r="K14" i="2"/>
  <c r="J14" i="2"/>
  <c r="C16" i="41"/>
  <c r="X36" i="35"/>
  <c r="Y30" i="35"/>
  <c r="H34" i="35"/>
  <c r="I34" i="35"/>
  <c r="AN35" i="35"/>
  <c r="AO35" i="35"/>
  <c r="P11" i="35"/>
  <c r="O11" i="35"/>
  <c r="H36" i="33"/>
  <c r="I10" i="35"/>
  <c r="H10" i="35"/>
  <c r="H17" i="33"/>
  <c r="O104" i="33"/>
  <c r="N104" i="33"/>
  <c r="F63" i="33"/>
  <c r="H63" i="33"/>
  <c r="H31" i="33"/>
  <c r="J36" i="33"/>
  <c r="X11" i="35"/>
  <c r="Y11" i="35"/>
  <c r="L55" i="33"/>
  <c r="L13" i="33"/>
  <c r="N13" i="33"/>
  <c r="L107" i="33"/>
  <c r="N107" i="33"/>
  <c r="O54" i="33"/>
  <c r="N54" i="33"/>
  <c r="L58" i="31"/>
  <c r="L83" i="31"/>
  <c r="L64" i="31"/>
  <c r="J59" i="31"/>
  <c r="J79" i="31"/>
  <c r="L79" i="31"/>
  <c r="J53" i="31"/>
  <c r="H61" i="31"/>
  <c r="H81" i="31"/>
  <c r="F63" i="31"/>
  <c r="F108" i="31"/>
  <c r="L38" i="31"/>
  <c r="N76" i="31"/>
  <c r="O76" i="31"/>
  <c r="O79" i="31"/>
  <c r="N79" i="31"/>
  <c r="O255" i="30"/>
  <c r="N255" i="30"/>
  <c r="H170" i="30"/>
  <c r="J170" i="30"/>
  <c r="O142" i="30"/>
  <c r="N142" i="30"/>
  <c r="J255" i="30"/>
  <c r="H252" i="30"/>
  <c r="L258" i="30"/>
  <c r="O252" i="30"/>
  <c r="H151" i="30"/>
  <c r="J151" i="30"/>
  <c r="F125" i="30"/>
  <c r="F126" i="30"/>
  <c r="J186" i="30"/>
  <c r="L254" i="30"/>
  <c r="H194" i="30"/>
  <c r="N141" i="30"/>
  <c r="O141" i="30"/>
  <c r="F282" i="30"/>
  <c r="L77" i="30"/>
  <c r="J83" i="30"/>
  <c r="L83" i="30"/>
  <c r="H75" i="30"/>
  <c r="J209" i="30"/>
  <c r="H217" i="30"/>
  <c r="H208" i="30"/>
  <c r="L214" i="30"/>
  <c r="F80" i="30"/>
  <c r="F79" i="30"/>
  <c r="H79" i="30"/>
  <c r="L284" i="30"/>
  <c r="J275" i="30"/>
  <c r="L278" i="30"/>
  <c r="H273" i="30"/>
  <c r="H278" i="30"/>
  <c r="H76" i="30"/>
  <c r="J76" i="30"/>
  <c r="M106" i="28"/>
  <c r="L106" i="28"/>
  <c r="J106" i="28"/>
  <c r="K106" i="28"/>
  <c r="I106" i="28"/>
  <c r="M131" i="28"/>
  <c r="K131" i="28"/>
  <c r="J131" i="28"/>
  <c r="I131" i="28"/>
  <c r="L131" i="28"/>
  <c r="F241" i="30"/>
  <c r="J231" i="30"/>
  <c r="H241" i="30"/>
  <c r="F234" i="30"/>
  <c r="F61" i="30"/>
  <c r="M159" i="28"/>
  <c r="L159" i="28"/>
  <c r="J159" i="28"/>
  <c r="K159" i="28"/>
  <c r="I159" i="28"/>
  <c r="L32" i="28"/>
  <c r="K32" i="28"/>
  <c r="J32" i="28"/>
  <c r="I32" i="28"/>
  <c r="M32" i="28"/>
  <c r="K138" i="28"/>
  <c r="I138" i="28"/>
  <c r="H146" i="28"/>
  <c r="L138" i="28"/>
  <c r="M138" i="28"/>
  <c r="J138" i="28"/>
  <c r="L92" i="28"/>
  <c r="J92" i="28"/>
  <c r="L38" i="28"/>
  <c r="J38" i="28"/>
  <c r="L38" i="25"/>
  <c r="F97" i="25"/>
  <c r="F63" i="25"/>
  <c r="O98" i="25"/>
  <c r="N98" i="25"/>
  <c r="D146" i="43"/>
  <c r="L145" i="42"/>
  <c r="N145" i="42"/>
  <c r="M145" i="42"/>
  <c r="O145" i="42"/>
  <c r="M136" i="43"/>
  <c r="J146" i="43"/>
  <c r="L136" i="43"/>
  <c r="O136" i="43"/>
  <c r="N136" i="43"/>
  <c r="I139" i="42"/>
  <c r="H139" i="42"/>
  <c r="K139" i="42" s="1"/>
  <c r="G139" i="42"/>
  <c r="L139" i="42"/>
  <c r="M139" i="42"/>
  <c r="I143" i="41"/>
  <c r="H143" i="41"/>
  <c r="K143" i="41" s="1"/>
  <c r="G143" i="41"/>
  <c r="L143" i="41"/>
  <c r="M143" i="41"/>
  <c r="O144" i="41"/>
  <c r="N144" i="41"/>
  <c r="E146" i="43"/>
  <c r="G136" i="43"/>
  <c r="H136" i="43"/>
  <c r="K136" i="43" s="1"/>
  <c r="H138" i="42"/>
  <c r="K138" i="42" s="1"/>
  <c r="G138" i="42"/>
  <c r="H144" i="41"/>
  <c r="K144" i="41" s="1"/>
  <c r="G144" i="41"/>
  <c r="F9" i="41"/>
  <c r="H9" i="41"/>
  <c r="I9" i="41"/>
  <c r="R9" i="41"/>
  <c r="T9" i="41"/>
  <c r="S9" i="41"/>
  <c r="Q9" i="41"/>
  <c r="P9" i="41"/>
  <c r="N13" i="41"/>
  <c r="M13" i="41"/>
  <c r="L13" i="41"/>
  <c r="L12" i="41"/>
  <c r="N12" i="41"/>
  <c r="M12" i="41"/>
  <c r="G127" i="37"/>
  <c r="F129" i="37"/>
  <c r="I127" i="37"/>
  <c r="H127" i="37"/>
  <c r="L127" i="37"/>
  <c r="M127" i="37"/>
  <c r="M10" i="38"/>
  <c r="L10" i="38"/>
  <c r="N10" i="38"/>
  <c r="Q10" i="38"/>
  <c r="P10" i="38"/>
  <c r="L126" i="37"/>
  <c r="K126" i="37"/>
  <c r="M126" i="37"/>
  <c r="O126" i="37"/>
  <c r="N126" i="37"/>
  <c r="I33" i="35"/>
  <c r="H8" i="39"/>
  <c r="M8" i="39"/>
  <c r="J8" i="39"/>
  <c r="I8" i="39"/>
  <c r="L8" i="39"/>
  <c r="X33" i="35"/>
  <c r="AF10" i="35"/>
  <c r="AE10" i="35"/>
  <c r="AO32" i="35"/>
  <c r="AN32" i="35"/>
  <c r="Y38" i="35"/>
  <c r="AE17" i="35"/>
  <c r="AF17" i="35"/>
  <c r="I11" i="35"/>
  <c r="H11" i="35"/>
  <c r="AZ14" i="35"/>
  <c r="BA14" i="35"/>
  <c r="F64" i="33"/>
  <c r="F56" i="33"/>
  <c r="H34" i="33"/>
  <c r="J108" i="33"/>
  <c r="H104" i="33"/>
  <c r="J104" i="33"/>
  <c r="F83" i="33"/>
  <c r="H83" i="33"/>
  <c r="N77" i="33"/>
  <c r="O77" i="33"/>
  <c r="J12" i="33"/>
  <c r="L12" i="33"/>
  <c r="AN9" i="35"/>
  <c r="AR9" i="35"/>
  <c r="AP9" i="35"/>
  <c r="AQ9" i="35"/>
  <c r="AO9" i="35"/>
  <c r="F42" i="33"/>
  <c r="F34" i="33"/>
  <c r="J15" i="33"/>
  <c r="AN12" i="35"/>
  <c r="AR12" i="35"/>
  <c r="AP12" i="35"/>
  <c r="AO12" i="35"/>
  <c r="AQ12" i="35"/>
  <c r="Y10" i="35"/>
  <c r="F104" i="33"/>
  <c r="O98" i="33"/>
  <c r="N98" i="33"/>
  <c r="M109" i="33"/>
  <c r="BB15" i="35"/>
  <c r="BA15" i="35"/>
  <c r="AY15" i="35"/>
  <c r="AZ15" i="35"/>
  <c r="AX15" i="35"/>
  <c r="J62" i="33"/>
  <c r="J54" i="33"/>
  <c r="H54" i="33"/>
  <c r="F35" i="33"/>
  <c r="F15" i="33"/>
  <c r="I8" i="35"/>
  <c r="X8" i="35"/>
  <c r="Y8" i="35"/>
  <c r="L102" i="33"/>
  <c r="L57" i="33"/>
  <c r="L36" i="33"/>
  <c r="L21" i="33"/>
  <c r="L10" i="33"/>
  <c r="N10" i="33"/>
  <c r="L15" i="33"/>
  <c r="L106" i="33"/>
  <c r="O53" i="33"/>
  <c r="N53" i="33"/>
  <c r="O56" i="33"/>
  <c r="N56" i="33"/>
  <c r="N125" i="37"/>
  <c r="O125" i="37"/>
  <c r="F86" i="33"/>
  <c r="F106" i="33"/>
  <c r="L80" i="31"/>
  <c r="L62" i="31"/>
  <c r="L102" i="31"/>
  <c r="L98" i="31"/>
  <c r="F62" i="31"/>
  <c r="F35" i="31"/>
  <c r="H35" i="31"/>
  <c r="J99" i="31"/>
  <c r="J101" i="31"/>
  <c r="J87" i="31"/>
  <c r="F105" i="31"/>
  <c r="F43" i="31"/>
  <c r="H82" i="31"/>
  <c r="H77" i="31"/>
  <c r="H100" i="31"/>
  <c r="F84" i="31"/>
  <c r="F76" i="31"/>
  <c r="F103" i="31"/>
  <c r="H103" i="31"/>
  <c r="F75" i="31"/>
  <c r="J80" i="31"/>
  <c r="F59" i="31"/>
  <c r="F77" i="31"/>
  <c r="F39" i="31"/>
  <c r="H39" i="31"/>
  <c r="O56" i="31"/>
  <c r="N56" i="31"/>
  <c r="O102" i="31"/>
  <c r="N102" i="31"/>
  <c r="O188" i="30"/>
  <c r="F188" i="30"/>
  <c r="F142" i="30"/>
  <c r="H142" i="30"/>
  <c r="L122" i="30"/>
  <c r="N122" i="30"/>
  <c r="F252" i="30"/>
  <c r="F259" i="30"/>
  <c r="F254" i="30"/>
  <c r="J260" i="30"/>
  <c r="J257" i="30"/>
  <c r="L257" i="30"/>
  <c r="L252" i="30"/>
  <c r="N252" i="30"/>
  <c r="J262" i="30"/>
  <c r="L262" i="30"/>
  <c r="J185" i="30"/>
  <c r="L185" i="30"/>
  <c r="N167" i="30"/>
  <c r="O167" i="30"/>
  <c r="J141" i="30"/>
  <c r="L141" i="30"/>
  <c r="N123" i="30"/>
  <c r="O123" i="30"/>
  <c r="F189" i="30"/>
  <c r="J152" i="30"/>
  <c r="L142" i="30"/>
  <c r="H124" i="30"/>
  <c r="H253" i="30"/>
  <c r="H174" i="30"/>
  <c r="F146" i="30"/>
  <c r="L187" i="30"/>
  <c r="N187" i="30"/>
  <c r="F196" i="30"/>
  <c r="H196" i="30"/>
  <c r="F197" i="30"/>
  <c r="J167" i="30"/>
  <c r="L167" i="30"/>
  <c r="F141" i="30"/>
  <c r="H141" i="30"/>
  <c r="J123" i="30"/>
  <c r="L123" i="30"/>
  <c r="L275" i="30"/>
  <c r="F64" i="30"/>
  <c r="L85" i="30"/>
  <c r="J62" i="30"/>
  <c r="F63" i="30"/>
  <c r="H63" i="30"/>
  <c r="H83" i="30"/>
  <c r="F208" i="30"/>
  <c r="F213" i="30"/>
  <c r="F210" i="30"/>
  <c r="J216" i="30"/>
  <c r="J213" i="30"/>
  <c r="L208" i="30"/>
  <c r="J218" i="30"/>
  <c r="F86" i="30"/>
  <c r="F87" i="30"/>
  <c r="F281" i="30"/>
  <c r="J273" i="30"/>
  <c r="O273" i="30"/>
  <c r="N273" i="30"/>
  <c r="H285" i="30"/>
  <c r="J285" i="30"/>
  <c r="J280" i="30"/>
  <c r="F278" i="30"/>
  <c r="F275" i="30"/>
  <c r="F280" i="30"/>
  <c r="H65" i="30"/>
  <c r="M28" i="28"/>
  <c r="L28" i="28"/>
  <c r="J28" i="28"/>
  <c r="K28" i="28"/>
  <c r="I28" i="28"/>
  <c r="I68" i="28"/>
  <c r="H76" i="28"/>
  <c r="M68" i="28"/>
  <c r="K68" i="28"/>
  <c r="L68" i="28"/>
  <c r="J68" i="28"/>
  <c r="I51" i="28"/>
  <c r="M51" i="28"/>
  <c r="K51" i="28"/>
  <c r="L51" i="28"/>
  <c r="J51" i="28"/>
  <c r="C160" i="28"/>
  <c r="O229" i="30"/>
  <c r="N229" i="30"/>
  <c r="J241" i="30"/>
  <c r="H235" i="30"/>
  <c r="J229" i="30"/>
  <c r="H239" i="30"/>
  <c r="N231" i="30"/>
  <c r="O231" i="30"/>
  <c r="M140" i="28"/>
  <c r="K140" i="28"/>
  <c r="J140" i="28"/>
  <c r="L140" i="28"/>
  <c r="I140" i="28"/>
  <c r="F104" i="28"/>
  <c r="J56" i="28"/>
  <c r="I56" i="28"/>
  <c r="L56" i="28"/>
  <c r="M56" i="28"/>
  <c r="K56" i="28"/>
  <c r="J39" i="28"/>
  <c r="I39" i="28"/>
  <c r="L39" i="28"/>
  <c r="M39" i="28"/>
  <c r="K39" i="28"/>
  <c r="L126" i="28"/>
  <c r="J126" i="28"/>
  <c r="I126" i="28"/>
  <c r="M126" i="28"/>
  <c r="K126" i="28"/>
  <c r="F76" i="28"/>
  <c r="K27" i="28"/>
  <c r="J27" i="28"/>
  <c r="I27" i="28"/>
  <c r="M27" i="28"/>
  <c r="L27" i="28"/>
  <c r="K10" i="28"/>
  <c r="J10" i="28"/>
  <c r="I10" i="28"/>
  <c r="M10" i="28"/>
  <c r="L10" i="28"/>
  <c r="F56" i="30"/>
  <c r="L50" i="28"/>
  <c r="K50" i="28"/>
  <c r="J50" i="28"/>
  <c r="I50" i="28"/>
  <c r="M50" i="28"/>
  <c r="K155" i="28"/>
  <c r="I155" i="28"/>
  <c r="L155" i="28"/>
  <c r="J155" i="28"/>
  <c r="M155" i="28"/>
  <c r="M130" i="28"/>
  <c r="I130" i="28"/>
  <c r="K130" i="28"/>
  <c r="L130" i="28"/>
  <c r="J130" i="28"/>
  <c r="F118" i="28"/>
  <c r="M69" i="28"/>
  <c r="L69" i="28"/>
  <c r="K69" i="28"/>
  <c r="J69" i="28"/>
  <c r="I69" i="28"/>
  <c r="M52" i="28"/>
  <c r="L52" i="28"/>
  <c r="K52" i="28"/>
  <c r="J52" i="28"/>
  <c r="I52" i="28"/>
  <c r="E118" i="28"/>
  <c r="L23" i="28"/>
  <c r="J23" i="28"/>
  <c r="L100" i="28"/>
  <c r="J100" i="28"/>
  <c r="L46" i="28"/>
  <c r="J46" i="28"/>
  <c r="F79" i="25"/>
  <c r="F81" i="25"/>
  <c r="F105" i="25"/>
  <c r="F39" i="25"/>
  <c r="F41" i="25"/>
  <c r="L60" i="25"/>
  <c r="O77" i="25"/>
  <c r="N77" i="25"/>
  <c r="O106" i="25"/>
  <c r="N106" i="25"/>
  <c r="L56" i="25"/>
  <c r="L106" i="25"/>
  <c r="L40" i="25"/>
  <c r="L53" i="25"/>
  <c r="N53" i="25"/>
  <c r="L85" i="25"/>
  <c r="K72" i="28"/>
  <c r="I72" i="28"/>
  <c r="K14" i="28"/>
  <c r="I14" i="28"/>
  <c r="K92" i="28"/>
  <c r="I92" i="28"/>
  <c r="I143" i="28"/>
  <c r="K143" i="28"/>
  <c r="J193" i="24"/>
  <c r="J241" i="24"/>
  <c r="O208" i="24"/>
  <c r="N208" i="24"/>
  <c r="L208" i="24"/>
  <c r="J217" i="24"/>
  <c r="L217" i="24"/>
  <c r="L212" i="24"/>
  <c r="J189" i="24"/>
  <c r="L189" i="24"/>
  <c r="O185" i="24"/>
  <c r="J195" i="24"/>
  <c r="L195" i="24"/>
  <c r="L190" i="24"/>
  <c r="F167" i="24"/>
  <c r="F107" i="24"/>
  <c r="H107" i="24"/>
  <c r="L55" i="24"/>
  <c r="N55" i="24"/>
  <c r="L85" i="24"/>
  <c r="O163" i="24"/>
  <c r="N163" i="24"/>
  <c r="L143" i="24"/>
  <c r="N143" i="24"/>
  <c r="F127" i="24"/>
  <c r="H127" i="24"/>
  <c r="L80" i="24"/>
  <c r="L61" i="24"/>
  <c r="F40" i="24"/>
  <c r="H40" i="24"/>
  <c r="J230" i="24"/>
  <c r="F130" i="24"/>
  <c r="H130" i="24"/>
  <c r="L83" i="24"/>
  <c r="L64" i="24"/>
  <c r="F35" i="24"/>
  <c r="H35" i="24"/>
  <c r="J80" i="24"/>
  <c r="F11" i="24"/>
  <c r="H11" i="24"/>
  <c r="H259" i="24"/>
  <c r="H230" i="24"/>
  <c r="J83" i="24"/>
  <c r="H77" i="24"/>
  <c r="H78" i="24"/>
  <c r="J78" i="24"/>
  <c r="F57" i="24"/>
  <c r="F53" i="24"/>
  <c r="H53" i="24"/>
  <c r="H144" i="19"/>
  <c r="J144" i="19"/>
  <c r="X112" i="19"/>
  <c r="J72" i="19"/>
  <c r="H72" i="19"/>
  <c r="X44" i="19"/>
  <c r="O21" i="19"/>
  <c r="P13" i="19"/>
  <c r="O9" i="19"/>
  <c r="R132" i="19" s="1"/>
  <c r="F193" i="24"/>
  <c r="X111" i="19"/>
  <c r="W119" i="19"/>
  <c r="V35" i="19"/>
  <c r="V23" i="19"/>
  <c r="F214" i="24"/>
  <c r="P113" i="19"/>
  <c r="R113" i="19"/>
  <c r="H88" i="19"/>
  <c r="J88" i="19"/>
  <c r="H54" i="19"/>
  <c r="J54" i="19"/>
  <c r="H19" i="19"/>
  <c r="J19" i="19"/>
  <c r="AA11" i="22"/>
  <c r="Y11" i="22"/>
  <c r="F107" i="19"/>
  <c r="R75" i="19"/>
  <c r="P75" i="19"/>
  <c r="R41" i="19"/>
  <c r="P41" i="19"/>
  <c r="O49" i="19"/>
  <c r="X146" i="19"/>
  <c r="V93" i="19"/>
  <c r="V149" i="19"/>
  <c r="K154" i="17"/>
  <c r="I154" i="17"/>
  <c r="K118" i="17"/>
  <c r="J118" i="17"/>
  <c r="I118" i="17"/>
  <c r="M118" i="17"/>
  <c r="L118" i="17"/>
  <c r="G135" i="17"/>
  <c r="C119" i="17"/>
  <c r="C107" i="17"/>
  <c r="T21" i="15"/>
  <c r="U12" i="14"/>
  <c r="E65" i="17"/>
  <c r="D79" i="17"/>
  <c r="L80" i="17"/>
  <c r="J80" i="17"/>
  <c r="Q9" i="16"/>
  <c r="M72" i="13"/>
  <c r="L72" i="13"/>
  <c r="K72" i="13"/>
  <c r="J72" i="13"/>
  <c r="I72" i="13"/>
  <c r="W53" i="12"/>
  <c r="J53" i="10"/>
  <c r="H231" i="8"/>
  <c r="I86" i="13"/>
  <c r="M86" i="13"/>
  <c r="L86" i="13"/>
  <c r="K86" i="13"/>
  <c r="J86" i="13"/>
  <c r="D20" i="13"/>
  <c r="N106" i="10"/>
  <c r="O106" i="10"/>
  <c r="J232" i="8"/>
  <c r="L232" i="8"/>
  <c r="L186" i="8"/>
  <c r="N186" i="8"/>
  <c r="T20" i="13"/>
  <c r="K148" i="13"/>
  <c r="J148" i="13"/>
  <c r="I148" i="13"/>
  <c r="M148" i="13"/>
  <c r="L148" i="13"/>
  <c r="V47" i="12"/>
  <c r="U47" i="12"/>
  <c r="X47" i="12"/>
  <c r="F55" i="10"/>
  <c r="F17" i="10"/>
  <c r="H273" i="8"/>
  <c r="K80" i="13"/>
  <c r="J80" i="13"/>
  <c r="I80" i="13"/>
  <c r="M80" i="13"/>
  <c r="L80" i="13"/>
  <c r="K37" i="13"/>
  <c r="J37" i="13"/>
  <c r="I37" i="13"/>
  <c r="M37" i="13"/>
  <c r="L37" i="13"/>
  <c r="J108" i="10"/>
  <c r="O99" i="10"/>
  <c r="N99" i="10"/>
  <c r="L187" i="8"/>
  <c r="H54" i="10"/>
  <c r="O276" i="8"/>
  <c r="N276" i="8"/>
  <c r="G55" i="12"/>
  <c r="H57" i="10"/>
  <c r="J57" i="10"/>
  <c r="H263" i="8"/>
  <c r="J41" i="12"/>
  <c r="I41" i="12"/>
  <c r="N41" i="12"/>
  <c r="M41" i="12"/>
  <c r="L41" i="12"/>
  <c r="K41" i="12"/>
  <c r="L166" i="8"/>
  <c r="H141" i="8"/>
  <c r="L122" i="8"/>
  <c r="J167" i="8"/>
  <c r="F63" i="8"/>
  <c r="F58" i="8"/>
  <c r="J127" i="8"/>
  <c r="J145" i="8"/>
  <c r="S33" i="5"/>
  <c r="W33" i="5"/>
  <c r="V33" i="5"/>
  <c r="U33" i="5"/>
  <c r="T33" i="5"/>
  <c r="T43" i="6"/>
  <c r="S43" i="6"/>
  <c r="W43" i="6"/>
  <c r="V43" i="6"/>
  <c r="U43" i="6"/>
  <c r="W45" i="6"/>
  <c r="F100" i="8"/>
  <c r="H100" i="8"/>
  <c r="J54" i="8"/>
  <c r="K13" i="6"/>
  <c r="J13" i="6"/>
  <c r="I13" i="6"/>
  <c r="M13" i="6"/>
  <c r="L13" i="6"/>
  <c r="V45" i="6"/>
  <c r="T45" i="6"/>
  <c r="L48" i="5"/>
  <c r="J48" i="5"/>
  <c r="F141" i="8"/>
  <c r="F39" i="8"/>
  <c r="H39" i="8"/>
  <c r="F262" i="8"/>
  <c r="F217" i="8"/>
  <c r="F285" i="8"/>
  <c r="M30" i="6"/>
  <c r="L30" i="6"/>
  <c r="K30" i="6"/>
  <c r="J30" i="6"/>
  <c r="I30" i="6"/>
  <c r="M9" i="6"/>
  <c r="L9" i="6"/>
  <c r="K9" i="6"/>
  <c r="J9" i="6"/>
  <c r="I9" i="6"/>
  <c r="W8" i="5"/>
  <c r="V8" i="5"/>
  <c r="U8" i="5"/>
  <c r="T8" i="5"/>
  <c r="S8" i="5"/>
  <c r="N211" i="3"/>
  <c r="M211" i="3"/>
  <c r="L211" i="3"/>
  <c r="K211" i="3"/>
  <c r="J211" i="3"/>
  <c r="O138" i="43"/>
  <c r="M138" i="43"/>
  <c r="N138" i="43"/>
  <c r="L138" i="43"/>
  <c r="N145" i="41"/>
  <c r="O145" i="41"/>
  <c r="R13" i="41"/>
  <c r="Q13" i="41"/>
  <c r="S13" i="41"/>
  <c r="P13" i="41"/>
  <c r="T13" i="41"/>
  <c r="H134" i="39"/>
  <c r="I134" i="39"/>
  <c r="G134" i="39"/>
  <c r="M134" i="39"/>
  <c r="I136" i="39"/>
  <c r="I138" i="39"/>
  <c r="I135" i="39"/>
  <c r="I137" i="39"/>
  <c r="L134" i="39"/>
  <c r="H14" i="33"/>
  <c r="J14" i="33"/>
  <c r="O145" i="43"/>
  <c r="N145" i="43"/>
  <c r="M145" i="43"/>
  <c r="L145" i="43"/>
  <c r="H137" i="42"/>
  <c r="K137" i="42" s="1"/>
  <c r="I137" i="42"/>
  <c r="G137" i="42"/>
  <c r="F146" i="42"/>
  <c r="N139" i="41"/>
  <c r="M139" i="41"/>
  <c r="O139" i="41"/>
  <c r="L139" i="41"/>
  <c r="J146" i="41"/>
  <c r="F13" i="41"/>
  <c r="H13" i="41"/>
  <c r="I13" i="41"/>
  <c r="G144" i="43"/>
  <c r="H144" i="43"/>
  <c r="K144" i="43" s="1"/>
  <c r="O137" i="41"/>
  <c r="N137" i="41"/>
  <c r="H14" i="41"/>
  <c r="J14" i="41"/>
  <c r="I14" i="41"/>
  <c r="H143" i="42"/>
  <c r="K143" i="42" s="1"/>
  <c r="G143" i="42"/>
  <c r="R11" i="41"/>
  <c r="Q11" i="41"/>
  <c r="P11" i="41"/>
  <c r="T11" i="41"/>
  <c r="S11" i="41"/>
  <c r="R15" i="41"/>
  <c r="S15" i="41"/>
  <c r="P6" i="41"/>
  <c r="T6" i="41"/>
  <c r="O16" i="41"/>
  <c r="S6" i="41"/>
  <c r="R6" i="41"/>
  <c r="Q6" i="41"/>
  <c r="T10" i="41"/>
  <c r="T15" i="41"/>
  <c r="F6" i="38"/>
  <c r="F8" i="38"/>
  <c r="F7" i="38"/>
  <c r="H6" i="38"/>
  <c r="F12" i="38"/>
  <c r="F10" i="38"/>
  <c r="I6" i="38"/>
  <c r="F11" i="38"/>
  <c r="J9" i="40"/>
  <c r="H9" i="40"/>
  <c r="M9" i="40"/>
  <c r="I9" i="40"/>
  <c r="F6" i="40"/>
  <c r="F12" i="40"/>
  <c r="F9" i="40"/>
  <c r="F11" i="40"/>
  <c r="O134" i="40"/>
  <c r="N134" i="40"/>
  <c r="O128" i="37"/>
  <c r="N128" i="37"/>
  <c r="L128" i="37"/>
  <c r="M128" i="37"/>
  <c r="K128" i="37"/>
  <c r="J129" i="37"/>
  <c r="X38" i="35"/>
  <c r="AF13" i="35"/>
  <c r="AE13" i="35"/>
  <c r="X10" i="35"/>
  <c r="AO40" i="35"/>
  <c r="AN40" i="35"/>
  <c r="R7" i="39"/>
  <c r="Q7" i="39"/>
  <c r="P7" i="39"/>
  <c r="S7" i="39"/>
  <c r="T7" i="39"/>
  <c r="AA19" i="39" s="1"/>
  <c r="I31" i="35"/>
  <c r="H31" i="35"/>
  <c r="P10" i="35"/>
  <c r="O10" i="35"/>
  <c r="AN10" i="35"/>
  <c r="AR10" i="35"/>
  <c r="AP10" i="35"/>
  <c r="AQ10" i="35"/>
  <c r="AO10" i="35"/>
  <c r="J63" i="33"/>
  <c r="J55" i="33"/>
  <c r="H32" i="33"/>
  <c r="H102" i="33"/>
  <c r="J102" i="33"/>
  <c r="J82" i="33"/>
  <c r="F77" i="33"/>
  <c r="H77" i="33"/>
  <c r="H106" i="33"/>
  <c r="J41" i="33"/>
  <c r="J33" i="33"/>
  <c r="O11" i="33"/>
  <c r="N11" i="33"/>
  <c r="AN13" i="35"/>
  <c r="AR13" i="35"/>
  <c r="AP13" i="35"/>
  <c r="AQ13" i="35"/>
  <c r="AO13" i="35"/>
  <c r="J103" i="33"/>
  <c r="F98" i="33"/>
  <c r="E109" i="33"/>
  <c r="F109" i="33" s="1"/>
  <c r="BB16" i="35"/>
  <c r="BA16" i="35"/>
  <c r="AY16" i="35"/>
  <c r="AZ16" i="35"/>
  <c r="AX16" i="35"/>
  <c r="F61" i="33"/>
  <c r="F53" i="33"/>
  <c r="BB9" i="35"/>
  <c r="BA9" i="35"/>
  <c r="AZ9" i="35"/>
  <c r="AX9" i="35"/>
  <c r="AY9" i="35"/>
  <c r="O18" i="35"/>
  <c r="J42" i="33"/>
  <c r="J34" i="33"/>
  <c r="H13" i="33"/>
  <c r="I9" i="35"/>
  <c r="L75" i="33"/>
  <c r="L87" i="33"/>
  <c r="N75" i="33"/>
  <c r="X9" i="35"/>
  <c r="Y9" i="35"/>
  <c r="L86" i="33"/>
  <c r="L59" i="33"/>
  <c r="L38" i="33"/>
  <c r="L54" i="33"/>
  <c r="L18" i="33"/>
  <c r="L31" i="33"/>
  <c r="L108" i="33"/>
  <c r="N108" i="33"/>
  <c r="O55" i="33"/>
  <c r="N55" i="33"/>
  <c r="D129" i="37"/>
  <c r="O127" i="37"/>
  <c r="N127" i="37"/>
  <c r="L98" i="33"/>
  <c r="O9" i="33"/>
  <c r="F9" i="33"/>
  <c r="O107" i="33"/>
  <c r="F107" i="33"/>
  <c r="F40" i="31"/>
  <c r="H40" i="31"/>
  <c r="L105" i="31"/>
  <c r="L99" i="31"/>
  <c r="L77" i="31"/>
  <c r="L106" i="31"/>
  <c r="J58" i="31"/>
  <c r="H33" i="31"/>
  <c r="J33" i="31"/>
  <c r="J56" i="31"/>
  <c r="L56" i="31"/>
  <c r="J75" i="31"/>
  <c r="J98" i="31"/>
  <c r="L84" i="31"/>
  <c r="H42" i="31"/>
  <c r="H43" i="31"/>
  <c r="J43" i="31"/>
  <c r="H109" i="31"/>
  <c r="H85" i="31"/>
  <c r="H108" i="31"/>
  <c r="F33" i="31"/>
  <c r="F101" i="31"/>
  <c r="F79" i="31"/>
  <c r="F83" i="31"/>
  <c r="F36" i="31"/>
  <c r="L103" i="31"/>
  <c r="F31" i="31"/>
  <c r="H31" i="31"/>
  <c r="O54" i="31"/>
  <c r="N54" i="31"/>
  <c r="O98" i="31"/>
  <c r="N98" i="31"/>
  <c r="O186" i="30"/>
  <c r="N186" i="30"/>
  <c r="J168" i="30"/>
  <c r="L168" i="30"/>
  <c r="F150" i="30"/>
  <c r="H150" i="30"/>
  <c r="L130" i="30"/>
  <c r="F122" i="30"/>
  <c r="O122" i="30"/>
  <c r="O251" i="30"/>
  <c r="F251" i="30"/>
  <c r="L259" i="30"/>
  <c r="O254" i="30"/>
  <c r="N254" i="30"/>
  <c r="J252" i="30"/>
  <c r="J254" i="30"/>
  <c r="F167" i="30"/>
  <c r="H167" i="30"/>
  <c r="J149" i="30"/>
  <c r="L149" i="30"/>
  <c r="F123" i="30"/>
  <c r="H123" i="30"/>
  <c r="L253" i="30"/>
  <c r="J188" i="30"/>
  <c r="F170" i="30"/>
  <c r="L150" i="30"/>
  <c r="J197" i="30"/>
  <c r="J164" i="30"/>
  <c r="H144" i="30"/>
  <c r="J251" i="30"/>
  <c r="O187" i="30"/>
  <c r="F187" i="30"/>
  <c r="O189" i="30"/>
  <c r="L197" i="30"/>
  <c r="J175" i="30"/>
  <c r="L175" i="30"/>
  <c r="L165" i="30"/>
  <c r="N165" i="30"/>
  <c r="F149" i="30"/>
  <c r="H149" i="30"/>
  <c r="J131" i="30"/>
  <c r="L131" i="30"/>
  <c r="L121" i="30"/>
  <c r="N121" i="30"/>
  <c r="J58" i="30"/>
  <c r="L58" i="30"/>
  <c r="L60" i="30"/>
  <c r="J81" i="30"/>
  <c r="O211" i="30"/>
  <c r="N211" i="30"/>
  <c r="H62" i="30"/>
  <c r="H80" i="30"/>
  <c r="J80" i="30"/>
  <c r="L210" i="30"/>
  <c r="L215" i="30"/>
  <c r="O208" i="30"/>
  <c r="N208" i="30"/>
  <c r="H211" i="30"/>
  <c r="O210" i="30"/>
  <c r="N210" i="30"/>
  <c r="J208" i="30"/>
  <c r="J210" i="30"/>
  <c r="J65" i="30"/>
  <c r="L65" i="30"/>
  <c r="F83" i="30"/>
  <c r="F277" i="30"/>
  <c r="H277" i="30"/>
  <c r="N275" i="30"/>
  <c r="O275" i="30"/>
  <c r="O53" i="30"/>
  <c r="N53" i="30"/>
  <c r="M45" i="28"/>
  <c r="L45" i="28"/>
  <c r="J45" i="28"/>
  <c r="K45" i="28"/>
  <c r="I45" i="28"/>
  <c r="I102" i="28"/>
  <c r="M102" i="28"/>
  <c r="K102" i="28"/>
  <c r="L102" i="28"/>
  <c r="J102" i="28"/>
  <c r="I85" i="28"/>
  <c r="M85" i="28"/>
  <c r="K85" i="28"/>
  <c r="L85" i="28"/>
  <c r="J85" i="28"/>
  <c r="D20" i="28"/>
  <c r="C146" i="28"/>
  <c r="F230" i="30"/>
  <c r="F233" i="30"/>
  <c r="H233" i="30"/>
  <c r="F235" i="30"/>
  <c r="H238" i="30"/>
  <c r="L241" i="30"/>
  <c r="J73" i="28"/>
  <c r="I73" i="28"/>
  <c r="L73" i="28"/>
  <c r="M73" i="28"/>
  <c r="K73" i="28"/>
  <c r="C62" i="28"/>
  <c r="F160" i="28"/>
  <c r="M125" i="28"/>
  <c r="L125" i="28"/>
  <c r="K125" i="28"/>
  <c r="J125" i="28"/>
  <c r="I125" i="28"/>
  <c r="K44" i="28"/>
  <c r="J44" i="28"/>
  <c r="I44" i="28"/>
  <c r="M44" i="28"/>
  <c r="L44" i="28"/>
  <c r="C34" i="28"/>
  <c r="L84" i="28"/>
  <c r="K84" i="28"/>
  <c r="J84" i="28"/>
  <c r="I84" i="28"/>
  <c r="M84" i="28"/>
  <c r="L67" i="28"/>
  <c r="K67" i="28"/>
  <c r="J67" i="28"/>
  <c r="I67" i="28"/>
  <c r="M67" i="28"/>
  <c r="F20" i="28"/>
  <c r="J115" i="28"/>
  <c r="I115" i="28"/>
  <c r="L115" i="28"/>
  <c r="M115" i="28"/>
  <c r="K115" i="28"/>
  <c r="M139" i="28"/>
  <c r="J139" i="28"/>
  <c r="I139" i="28"/>
  <c r="L139" i="28"/>
  <c r="K139" i="28"/>
  <c r="I136" i="28"/>
  <c r="M136" i="28"/>
  <c r="L136" i="28"/>
  <c r="K136" i="28"/>
  <c r="J136" i="28"/>
  <c r="M86" i="28"/>
  <c r="L86" i="28"/>
  <c r="K86" i="28"/>
  <c r="J86" i="28"/>
  <c r="I86" i="28"/>
  <c r="C76" i="28"/>
  <c r="E104" i="28"/>
  <c r="E160" i="28"/>
  <c r="L31" i="28"/>
  <c r="J31" i="28"/>
  <c r="L109" i="28"/>
  <c r="J109" i="28"/>
  <c r="L55" i="28"/>
  <c r="J55" i="28"/>
  <c r="J114" i="28"/>
  <c r="L114" i="28"/>
  <c r="F101" i="25"/>
  <c r="F87" i="25"/>
  <c r="F100" i="25"/>
  <c r="F102" i="25"/>
  <c r="F58" i="25"/>
  <c r="L82" i="25"/>
  <c r="F264" i="24"/>
  <c r="L55" i="25"/>
  <c r="O75" i="25"/>
  <c r="N75" i="25"/>
  <c r="L35" i="25"/>
  <c r="N35" i="25"/>
  <c r="L59" i="25"/>
  <c r="L61" i="25"/>
  <c r="L104" i="25"/>
  <c r="I81" i="28"/>
  <c r="K81" i="28"/>
  <c r="G34" i="28"/>
  <c r="G104" i="28"/>
  <c r="G76" i="28"/>
  <c r="K23" i="28"/>
  <c r="I23" i="28"/>
  <c r="K100" i="28"/>
  <c r="I100" i="28"/>
  <c r="G160" i="28"/>
  <c r="O101" i="25"/>
  <c r="N101" i="25"/>
  <c r="L214" i="24"/>
  <c r="J191" i="24"/>
  <c r="L191" i="24"/>
  <c r="L60" i="24"/>
  <c r="F12" i="24"/>
  <c r="H12" i="24"/>
  <c r="J213" i="24"/>
  <c r="J210" i="24"/>
  <c r="L210" i="24"/>
  <c r="J207" i="24"/>
  <c r="H217" i="24"/>
  <c r="L207" i="24"/>
  <c r="J214" i="24"/>
  <c r="J186" i="24"/>
  <c r="L185" i="24"/>
  <c r="N185" i="24"/>
  <c r="J192" i="24"/>
  <c r="L192" i="24"/>
  <c r="F169" i="24"/>
  <c r="H169" i="24"/>
  <c r="F99" i="24"/>
  <c r="H99" i="24"/>
  <c r="J76" i="24"/>
  <c r="L76" i="24"/>
  <c r="F55" i="24"/>
  <c r="O55" i="24"/>
  <c r="J79" i="24"/>
  <c r="L79" i="24"/>
  <c r="F163" i="24"/>
  <c r="H163" i="24"/>
  <c r="H167" i="24"/>
  <c r="J167" i="24"/>
  <c r="H164" i="24"/>
  <c r="J164" i="24"/>
  <c r="L151" i="24"/>
  <c r="O143" i="24"/>
  <c r="H125" i="24"/>
  <c r="J125" i="24"/>
  <c r="F105" i="24"/>
  <c r="H105" i="24"/>
  <c r="F32" i="24"/>
  <c r="H32" i="24"/>
  <c r="F240" i="24"/>
  <c r="O189" i="24"/>
  <c r="F122" i="24"/>
  <c r="H122" i="24"/>
  <c r="F83" i="24"/>
  <c r="F16" i="24"/>
  <c r="H16" i="24"/>
  <c r="L78" i="24"/>
  <c r="H263" i="24"/>
  <c r="H260" i="24"/>
  <c r="H257" i="24"/>
  <c r="F256" i="24"/>
  <c r="H256" i="24"/>
  <c r="H237" i="24"/>
  <c r="H234" i="24"/>
  <c r="H231" i="24"/>
  <c r="O230" i="24"/>
  <c r="N230" i="24"/>
  <c r="L240" i="24"/>
  <c r="F237" i="24"/>
  <c r="O232" i="24"/>
  <c r="N232" i="24"/>
  <c r="J75" i="24"/>
  <c r="H85" i="24"/>
  <c r="H86" i="24"/>
  <c r="J86" i="24"/>
  <c r="F65" i="24"/>
  <c r="F61" i="24"/>
  <c r="H61" i="24"/>
  <c r="X138" i="19"/>
  <c r="R95" i="19"/>
  <c r="P95" i="19"/>
  <c r="J68" i="19"/>
  <c r="H68" i="19"/>
  <c r="X40" i="19"/>
  <c r="J12" i="19"/>
  <c r="H12" i="19"/>
  <c r="F63" i="19"/>
  <c r="F51" i="19"/>
  <c r="F216" i="24"/>
  <c r="X108" i="19"/>
  <c r="W107" i="19"/>
  <c r="X86" i="19"/>
  <c r="P46" i="19"/>
  <c r="R46" i="19"/>
  <c r="X13" i="19"/>
  <c r="W21" i="19"/>
  <c r="Z12" i="22"/>
  <c r="Y12" i="22"/>
  <c r="X12" i="22"/>
  <c r="AB12" i="22"/>
  <c r="AA12" i="22"/>
  <c r="F79" i="19"/>
  <c r="N119" i="19"/>
  <c r="N107" i="19"/>
  <c r="H140" i="19"/>
  <c r="J140" i="19"/>
  <c r="J74" i="19"/>
  <c r="H74" i="19"/>
  <c r="X33" i="19"/>
  <c r="X153" i="19"/>
  <c r="W161" i="19"/>
  <c r="M59" i="17"/>
  <c r="L59" i="17"/>
  <c r="K59" i="17"/>
  <c r="J59" i="17"/>
  <c r="I59" i="17"/>
  <c r="I151" i="17"/>
  <c r="M151" i="17"/>
  <c r="L151" i="17"/>
  <c r="K151" i="17"/>
  <c r="J151" i="17"/>
  <c r="I90" i="17"/>
  <c r="M90" i="17"/>
  <c r="L90" i="17"/>
  <c r="K90" i="17"/>
  <c r="J90" i="17"/>
  <c r="K110" i="17"/>
  <c r="J110" i="17"/>
  <c r="I110" i="17"/>
  <c r="M110" i="17"/>
  <c r="L110" i="17"/>
  <c r="K58" i="17"/>
  <c r="J58" i="17"/>
  <c r="I58" i="17"/>
  <c r="M58" i="17"/>
  <c r="L58" i="17"/>
  <c r="Z19" i="17"/>
  <c r="Y19" i="17"/>
  <c r="X19" i="17"/>
  <c r="W19" i="17"/>
  <c r="AA13" i="16"/>
  <c r="Z13" i="16"/>
  <c r="Y13" i="16"/>
  <c r="X13" i="16"/>
  <c r="W13" i="16"/>
  <c r="V21" i="16"/>
  <c r="U21" i="16"/>
  <c r="E149" i="17"/>
  <c r="E93" i="17"/>
  <c r="D107" i="17"/>
  <c r="L114" i="17"/>
  <c r="J114" i="17"/>
  <c r="Z14" i="16"/>
  <c r="Y14" i="16"/>
  <c r="X14" i="16"/>
  <c r="W14" i="16"/>
  <c r="V13" i="14"/>
  <c r="U13" i="14"/>
  <c r="T13" i="14"/>
  <c r="G118" i="13"/>
  <c r="K110" i="13"/>
  <c r="I110" i="13"/>
  <c r="X46" i="12"/>
  <c r="V46" i="12"/>
  <c r="U46" i="12"/>
  <c r="X26" i="12"/>
  <c r="V26" i="12"/>
  <c r="U26" i="12"/>
  <c r="O277" i="8"/>
  <c r="N277" i="8"/>
  <c r="I11" i="13"/>
  <c r="M11" i="13"/>
  <c r="L11" i="13"/>
  <c r="K11" i="13"/>
  <c r="J11" i="13"/>
  <c r="F106" i="10"/>
  <c r="H106" i="10"/>
  <c r="L54" i="10"/>
  <c r="N54" i="10"/>
  <c r="L274" i="8"/>
  <c r="N274" i="8"/>
  <c r="L230" i="8"/>
  <c r="N230" i="8"/>
  <c r="M126" i="13"/>
  <c r="L126" i="13"/>
  <c r="K126" i="13"/>
  <c r="J126" i="13"/>
  <c r="I126" i="13"/>
  <c r="L10" i="13"/>
  <c r="J10" i="13"/>
  <c r="J142" i="13"/>
  <c r="I142" i="13"/>
  <c r="M142" i="13"/>
  <c r="L142" i="13"/>
  <c r="K142" i="13"/>
  <c r="V23" i="12"/>
  <c r="U23" i="12"/>
  <c r="X23" i="12"/>
  <c r="G53" i="12"/>
  <c r="J86" i="10"/>
  <c r="H53" i="10"/>
  <c r="H259" i="8"/>
  <c r="H215" i="8"/>
  <c r="L106" i="10"/>
  <c r="H64" i="10"/>
  <c r="O31" i="10"/>
  <c r="N31" i="10"/>
  <c r="L68" i="13"/>
  <c r="K68" i="13"/>
  <c r="J68" i="13"/>
  <c r="I68" i="13"/>
  <c r="H76" i="13"/>
  <c r="M68" i="13"/>
  <c r="X56" i="12"/>
  <c r="V56" i="12"/>
  <c r="U56" i="12"/>
  <c r="W23" i="12"/>
  <c r="L39" i="10"/>
  <c r="M70" i="13"/>
  <c r="L70" i="13"/>
  <c r="K70" i="13"/>
  <c r="J70" i="13"/>
  <c r="I70" i="13"/>
  <c r="W32" i="12"/>
  <c r="L107" i="10"/>
  <c r="L42" i="10"/>
  <c r="L259" i="8"/>
  <c r="J195" i="8"/>
  <c r="M8" i="12"/>
  <c r="L8" i="12"/>
  <c r="K8" i="12"/>
  <c r="J8" i="12"/>
  <c r="I8" i="12"/>
  <c r="H55" i="12"/>
  <c r="N8" i="12"/>
  <c r="L145" i="8"/>
  <c r="J78" i="8"/>
  <c r="X17" i="13"/>
  <c r="W17" i="13"/>
  <c r="AA17" i="13"/>
  <c r="Z17" i="13"/>
  <c r="Y17" i="13"/>
  <c r="L173" i="8"/>
  <c r="H59" i="8"/>
  <c r="H54" i="8"/>
  <c r="J128" i="8"/>
  <c r="I50" i="6"/>
  <c r="M50" i="6"/>
  <c r="L50" i="6"/>
  <c r="K50" i="6"/>
  <c r="J50" i="6"/>
  <c r="T16" i="6"/>
  <c r="S16" i="6"/>
  <c r="W16" i="6"/>
  <c r="V16" i="6"/>
  <c r="U16" i="6"/>
  <c r="U39" i="5"/>
  <c r="T39" i="5"/>
  <c r="S39" i="5"/>
  <c r="W39" i="5"/>
  <c r="V39" i="5"/>
  <c r="L19" i="6"/>
  <c r="K19" i="6"/>
  <c r="J19" i="6"/>
  <c r="I19" i="6"/>
  <c r="M19" i="6"/>
  <c r="F98" i="8"/>
  <c r="H98" i="8"/>
  <c r="F101" i="8"/>
  <c r="H101" i="8"/>
  <c r="F193" i="8"/>
  <c r="F275" i="8"/>
  <c r="J173" i="3"/>
  <c r="N173" i="3"/>
  <c r="M173" i="3"/>
  <c r="L173" i="3"/>
  <c r="K173" i="3"/>
  <c r="F191" i="3"/>
  <c r="F67" i="2"/>
  <c r="N143" i="3"/>
  <c r="M143" i="3"/>
  <c r="L143" i="3"/>
  <c r="K143" i="3"/>
  <c r="J143" i="3"/>
  <c r="J132" i="3"/>
  <c r="M132" i="3"/>
  <c r="L132" i="3"/>
  <c r="K132" i="3"/>
  <c r="L51" i="13"/>
  <c r="K51" i="13"/>
  <c r="J51" i="13"/>
  <c r="I51" i="13"/>
  <c r="M51" i="13"/>
  <c r="L33" i="13"/>
  <c r="K33" i="13"/>
  <c r="J33" i="13"/>
  <c r="I33" i="13"/>
  <c r="M33" i="13"/>
  <c r="W55" i="12"/>
  <c r="J84" i="10"/>
  <c r="H59" i="10"/>
  <c r="L261" i="8"/>
  <c r="O251" i="8"/>
  <c r="N251" i="8"/>
  <c r="L231" i="8"/>
  <c r="M65" i="13"/>
  <c r="L65" i="13"/>
  <c r="K65" i="13"/>
  <c r="J65" i="13"/>
  <c r="I65" i="13"/>
  <c r="M47" i="13"/>
  <c r="L47" i="13"/>
  <c r="K47" i="13"/>
  <c r="J47" i="13"/>
  <c r="I47" i="13"/>
  <c r="M13" i="13"/>
  <c r="L13" i="13"/>
  <c r="K13" i="13"/>
  <c r="J13" i="13"/>
  <c r="I13" i="13"/>
  <c r="E160" i="13"/>
  <c r="J98" i="10"/>
  <c r="J79" i="10"/>
  <c r="H62" i="10"/>
  <c r="H35" i="10"/>
  <c r="H260" i="8"/>
  <c r="H208" i="8"/>
  <c r="O188" i="8"/>
  <c r="N188" i="8"/>
  <c r="L114" i="13"/>
  <c r="J114" i="13"/>
  <c r="F76" i="13"/>
  <c r="M53" i="13"/>
  <c r="L53" i="13"/>
  <c r="K53" i="13"/>
  <c r="J53" i="13"/>
  <c r="I53" i="13"/>
  <c r="D160" i="13"/>
  <c r="W52" i="12"/>
  <c r="W44" i="12"/>
  <c r="W36" i="12"/>
  <c r="W28" i="12"/>
  <c r="W20" i="12"/>
  <c r="E54" i="12"/>
  <c r="H103" i="10"/>
  <c r="F86" i="10"/>
  <c r="F32" i="10"/>
  <c r="H32" i="10"/>
  <c r="L229" i="8"/>
  <c r="H211" i="8"/>
  <c r="L193" i="8"/>
  <c r="N31" i="12"/>
  <c r="M31" i="12"/>
  <c r="L31" i="12"/>
  <c r="K31" i="12"/>
  <c r="J31" i="12"/>
  <c r="I31" i="12"/>
  <c r="M14" i="12"/>
  <c r="L14" i="12"/>
  <c r="K14" i="12"/>
  <c r="J14" i="12"/>
  <c r="I14" i="12"/>
  <c r="N14" i="12"/>
  <c r="L38" i="12"/>
  <c r="K38" i="12"/>
  <c r="J38" i="12"/>
  <c r="I38" i="12"/>
  <c r="N38" i="12"/>
  <c r="M38" i="12"/>
  <c r="J11" i="12"/>
  <c r="I11" i="12"/>
  <c r="N11" i="12"/>
  <c r="M11" i="12"/>
  <c r="L11" i="12"/>
  <c r="K11" i="12"/>
  <c r="J45" i="12"/>
  <c r="I45" i="12"/>
  <c r="N45" i="12"/>
  <c r="M45" i="12"/>
  <c r="L45" i="12"/>
  <c r="K45" i="12"/>
  <c r="N28" i="12"/>
  <c r="M28" i="12"/>
  <c r="L28" i="12"/>
  <c r="K28" i="12"/>
  <c r="J28" i="12"/>
  <c r="I28" i="12"/>
  <c r="H19" i="10"/>
  <c r="J19" i="10"/>
  <c r="H12" i="10"/>
  <c r="J12" i="10"/>
  <c r="L141" i="8"/>
  <c r="L148" i="8"/>
  <c r="J147" i="8"/>
  <c r="J144" i="8"/>
  <c r="J141" i="8"/>
  <c r="H151" i="8"/>
  <c r="L76" i="8"/>
  <c r="H53" i="8"/>
  <c r="J53" i="8"/>
  <c r="J40" i="10"/>
  <c r="O119" i="8"/>
  <c r="N119" i="8"/>
  <c r="F77" i="8"/>
  <c r="AA11" i="13"/>
  <c r="Z11" i="13"/>
  <c r="Y11" i="13"/>
  <c r="X11" i="13"/>
  <c r="W11" i="13"/>
  <c r="H170" i="8"/>
  <c r="L171" i="8"/>
  <c r="L168" i="8"/>
  <c r="H166" i="8"/>
  <c r="O165" i="8"/>
  <c r="N165" i="8"/>
  <c r="L175" i="8"/>
  <c r="L172" i="8"/>
  <c r="L169" i="8"/>
  <c r="J124" i="8"/>
  <c r="H78" i="8"/>
  <c r="L151" i="8"/>
  <c r="F83" i="8"/>
  <c r="F86" i="8"/>
  <c r="H127" i="8"/>
  <c r="H124" i="8"/>
  <c r="H121" i="8"/>
  <c r="L86" i="8"/>
  <c r="C90" i="13"/>
  <c r="C132" i="13"/>
  <c r="F87" i="8"/>
  <c r="H87" i="8"/>
  <c r="O54" i="8"/>
  <c r="F54" i="8"/>
  <c r="W29" i="6"/>
  <c r="V29" i="6"/>
  <c r="U29" i="6"/>
  <c r="T29" i="6"/>
  <c r="S29" i="6"/>
  <c r="M12" i="6"/>
  <c r="L12" i="6"/>
  <c r="K12" i="6"/>
  <c r="J12" i="6"/>
  <c r="I12" i="6"/>
  <c r="W38" i="5"/>
  <c r="V38" i="5"/>
  <c r="U38" i="5"/>
  <c r="T38" i="5"/>
  <c r="S38" i="5"/>
  <c r="I26" i="6"/>
  <c r="M26" i="6"/>
  <c r="L26" i="6"/>
  <c r="K26" i="6"/>
  <c r="J26" i="6"/>
  <c r="I27" i="5"/>
  <c r="M27" i="5"/>
  <c r="L27" i="5"/>
  <c r="K27" i="5"/>
  <c r="J27" i="5"/>
  <c r="L61" i="8"/>
  <c r="F43" i="8"/>
  <c r="H43" i="8"/>
  <c r="J37" i="6"/>
  <c r="I37" i="6"/>
  <c r="M37" i="6"/>
  <c r="L37" i="6"/>
  <c r="K37" i="6"/>
  <c r="T19" i="6"/>
  <c r="S19" i="6"/>
  <c r="W19" i="6"/>
  <c r="V19" i="6"/>
  <c r="U19" i="6"/>
  <c r="J38" i="5"/>
  <c r="I38" i="5"/>
  <c r="M38" i="5"/>
  <c r="L38" i="5"/>
  <c r="K38" i="5"/>
  <c r="T20" i="5"/>
  <c r="S20" i="5"/>
  <c r="W20" i="5"/>
  <c r="V20" i="5"/>
  <c r="U20" i="5"/>
  <c r="N77" i="8"/>
  <c r="O77" i="8"/>
  <c r="J60" i="8"/>
  <c r="F38" i="8"/>
  <c r="H38" i="8"/>
  <c r="K24" i="6"/>
  <c r="J24" i="6"/>
  <c r="I24" i="6"/>
  <c r="M24" i="6"/>
  <c r="L24" i="6"/>
  <c r="K25" i="5"/>
  <c r="J25" i="5"/>
  <c r="I25" i="5"/>
  <c r="M25" i="5"/>
  <c r="L25" i="5"/>
  <c r="K14" i="5"/>
  <c r="J14" i="5"/>
  <c r="I14" i="5"/>
  <c r="M14" i="5"/>
  <c r="L14" i="5"/>
  <c r="L51" i="6"/>
  <c r="K51" i="6"/>
  <c r="J51" i="6"/>
  <c r="I51" i="6"/>
  <c r="M51" i="6"/>
  <c r="V33" i="6"/>
  <c r="U33" i="6"/>
  <c r="T33" i="6"/>
  <c r="S33" i="6"/>
  <c r="W33" i="6"/>
  <c r="L16" i="6"/>
  <c r="K16" i="6"/>
  <c r="J16" i="6"/>
  <c r="I16" i="6"/>
  <c r="M16" i="6"/>
  <c r="L28" i="5"/>
  <c r="K28" i="5"/>
  <c r="J28" i="5"/>
  <c r="I28" i="5"/>
  <c r="M28" i="5"/>
  <c r="F11" i="8"/>
  <c r="H11" i="8"/>
  <c r="F274" i="8"/>
  <c r="F37" i="8"/>
  <c r="H37" i="8"/>
  <c r="F34" i="8"/>
  <c r="H34" i="8"/>
  <c r="F127" i="8"/>
  <c r="F252" i="8"/>
  <c r="F279" i="8"/>
  <c r="F188" i="8"/>
  <c r="F276" i="8"/>
  <c r="F237" i="8"/>
  <c r="F190" i="8"/>
  <c r="F143" i="8"/>
  <c r="F231" i="8"/>
  <c r="F148" i="8"/>
  <c r="H148" i="8"/>
  <c r="F123" i="8"/>
  <c r="F211" i="8"/>
  <c r="W52" i="6"/>
  <c r="V52" i="6"/>
  <c r="U52" i="6"/>
  <c r="T52" i="6"/>
  <c r="S52" i="6"/>
  <c r="M47" i="5"/>
  <c r="L47" i="5"/>
  <c r="K47" i="5"/>
  <c r="J47" i="5"/>
  <c r="I47" i="5"/>
  <c r="W29" i="5"/>
  <c r="V29" i="5"/>
  <c r="U29" i="5"/>
  <c r="T29" i="5"/>
  <c r="S29" i="5"/>
  <c r="M12" i="5"/>
  <c r="L12" i="5"/>
  <c r="K12" i="5"/>
  <c r="J12" i="5"/>
  <c r="I12" i="5"/>
  <c r="M41" i="6"/>
  <c r="L41" i="6"/>
  <c r="K41" i="6"/>
  <c r="J41" i="6"/>
  <c r="I41" i="6"/>
  <c r="W23" i="6"/>
  <c r="V23" i="6"/>
  <c r="U23" i="6"/>
  <c r="T23" i="6"/>
  <c r="S23" i="6"/>
  <c r="M50" i="5"/>
  <c r="L50" i="5"/>
  <c r="K50" i="5"/>
  <c r="J50" i="5"/>
  <c r="I50" i="5"/>
  <c r="W32" i="5"/>
  <c r="V32" i="5"/>
  <c r="U32" i="5"/>
  <c r="T32" i="5"/>
  <c r="S32" i="5"/>
  <c r="M15" i="5"/>
  <c r="L15" i="5"/>
  <c r="K15" i="5"/>
  <c r="J15" i="5"/>
  <c r="I15" i="5"/>
  <c r="M29" i="5"/>
  <c r="L29" i="5"/>
  <c r="K29" i="5"/>
  <c r="J29" i="5"/>
  <c r="I29" i="5"/>
  <c r="N171" i="3"/>
  <c r="M171" i="3"/>
  <c r="L171" i="3"/>
  <c r="K171" i="3"/>
  <c r="J171" i="3"/>
  <c r="L172" i="3"/>
  <c r="K172" i="3"/>
  <c r="J172" i="3"/>
  <c r="M172" i="3"/>
  <c r="N172" i="3"/>
  <c r="L177" i="3"/>
  <c r="K177" i="3"/>
  <c r="J177" i="3"/>
  <c r="N177" i="3"/>
  <c r="I188" i="3"/>
  <c r="M177" i="3"/>
  <c r="J209" i="3"/>
  <c r="N209" i="3"/>
  <c r="M209" i="3"/>
  <c r="L209" i="3"/>
  <c r="K209" i="3"/>
  <c r="H188" i="3"/>
  <c r="H189" i="3"/>
  <c r="K24" i="2"/>
  <c r="J24" i="2"/>
  <c r="K163" i="3"/>
  <c r="J163" i="3"/>
  <c r="N163" i="3"/>
  <c r="M163" i="3"/>
  <c r="L163" i="3"/>
  <c r="G188" i="3"/>
  <c r="G189" i="3"/>
  <c r="K137" i="3"/>
  <c r="J137" i="3"/>
  <c r="N137" i="3"/>
  <c r="M137" i="3"/>
  <c r="L137" i="3"/>
  <c r="K167" i="3"/>
  <c r="J167" i="3"/>
  <c r="F186" i="3"/>
  <c r="F195" i="3"/>
  <c r="K47" i="2"/>
  <c r="J47" i="2"/>
  <c r="J174" i="3"/>
  <c r="N174" i="3"/>
  <c r="M174" i="3"/>
  <c r="L174" i="3"/>
  <c r="K174" i="3"/>
  <c r="M158" i="3"/>
  <c r="L158" i="3"/>
  <c r="K158" i="3"/>
  <c r="J158" i="3"/>
  <c r="N158" i="3"/>
  <c r="M142" i="3"/>
  <c r="L142" i="3"/>
  <c r="K154" i="3"/>
  <c r="J154" i="3"/>
  <c r="M21" i="2"/>
  <c r="L21" i="2"/>
  <c r="K21" i="2"/>
  <c r="J21" i="2"/>
  <c r="N157" i="3"/>
  <c r="M157" i="3"/>
  <c r="L157" i="3"/>
  <c r="K157" i="3"/>
  <c r="J157" i="3"/>
  <c r="K58" i="2"/>
  <c r="J58" i="2"/>
  <c r="M125" i="3"/>
  <c r="L125" i="3"/>
  <c r="K125" i="3"/>
  <c r="J125" i="3"/>
  <c r="M128" i="3"/>
  <c r="L128" i="3"/>
  <c r="K128" i="3"/>
  <c r="J128" i="3"/>
  <c r="M70" i="2"/>
  <c r="L70" i="2"/>
  <c r="M126" i="3"/>
  <c r="L126" i="3"/>
  <c r="K126" i="3"/>
  <c r="J126" i="3"/>
  <c r="R90" i="19"/>
  <c r="P90" i="19"/>
  <c r="J76" i="19"/>
  <c r="H76" i="19"/>
  <c r="X61" i="19"/>
  <c r="X48" i="19"/>
  <c r="G37" i="19"/>
  <c r="J38" i="19"/>
  <c r="H38" i="19"/>
  <c r="J25" i="19"/>
  <c r="H25" i="19"/>
  <c r="W9" i="19"/>
  <c r="X10" i="19"/>
  <c r="H156" i="19"/>
  <c r="J156" i="19"/>
  <c r="F187" i="24"/>
  <c r="H187" i="24"/>
  <c r="F191" i="24"/>
  <c r="H191" i="24"/>
  <c r="P131" i="19"/>
  <c r="R131" i="19"/>
  <c r="F93" i="19"/>
  <c r="V65" i="19"/>
  <c r="N51" i="19"/>
  <c r="H137" i="19"/>
  <c r="H145" i="19"/>
  <c r="F212" i="24"/>
  <c r="F210" i="24"/>
  <c r="H210" i="24"/>
  <c r="X136" i="19"/>
  <c r="W135" i="19"/>
  <c r="X110" i="19"/>
  <c r="P102" i="19"/>
  <c r="R102" i="19"/>
  <c r="H97" i="19"/>
  <c r="J97" i="19"/>
  <c r="G105" i="19"/>
  <c r="P85" i="19"/>
  <c r="R85" i="19"/>
  <c r="P72" i="19"/>
  <c r="R72" i="19"/>
  <c r="H58" i="19"/>
  <c r="J58" i="19"/>
  <c r="X43" i="19"/>
  <c r="X30" i="19"/>
  <c r="X17" i="19"/>
  <c r="P150" i="19"/>
  <c r="O149" i="19"/>
  <c r="R150" i="19"/>
  <c r="P158" i="19"/>
  <c r="R158" i="19"/>
  <c r="AA17" i="22"/>
  <c r="Y17" i="22"/>
  <c r="Z19" i="22"/>
  <c r="X19" i="22"/>
  <c r="X117" i="19"/>
  <c r="N105" i="19"/>
  <c r="P142" i="19"/>
  <c r="N161" i="19"/>
  <c r="H123" i="19"/>
  <c r="J123" i="19"/>
  <c r="X85" i="19"/>
  <c r="X72" i="19"/>
  <c r="X59" i="19"/>
  <c r="R45" i="19"/>
  <c r="P45" i="19"/>
  <c r="J31" i="19"/>
  <c r="H31" i="19"/>
  <c r="J18" i="19"/>
  <c r="H18" i="19"/>
  <c r="X150" i="19"/>
  <c r="W149" i="19"/>
  <c r="X158" i="19"/>
  <c r="P127" i="19"/>
  <c r="R127" i="19"/>
  <c r="O133" i="19"/>
  <c r="X140" i="19"/>
  <c r="C135" i="17"/>
  <c r="K114" i="17"/>
  <c r="I114" i="17"/>
  <c r="M94" i="17"/>
  <c r="H93" i="17"/>
  <c r="L94" i="17"/>
  <c r="K94" i="17"/>
  <c r="J94" i="17"/>
  <c r="I94" i="17"/>
  <c r="C149" i="17"/>
  <c r="I108" i="17"/>
  <c r="M108" i="17"/>
  <c r="H107" i="17"/>
  <c r="L108" i="17"/>
  <c r="J108" i="17"/>
  <c r="K108" i="17"/>
  <c r="J122" i="17"/>
  <c r="I122" i="17"/>
  <c r="M122" i="17"/>
  <c r="H121" i="17"/>
  <c r="L122" i="17"/>
  <c r="K122" i="17"/>
  <c r="G147" i="17"/>
  <c r="K75" i="17"/>
  <c r="J75" i="17"/>
  <c r="I75" i="17"/>
  <c r="M75" i="17"/>
  <c r="L75" i="17"/>
  <c r="T21" i="17"/>
  <c r="L141" i="17"/>
  <c r="K141" i="17"/>
  <c r="J141" i="17"/>
  <c r="I141" i="17"/>
  <c r="M141" i="17"/>
  <c r="L124" i="17"/>
  <c r="K124" i="17"/>
  <c r="J124" i="17"/>
  <c r="I124" i="17"/>
  <c r="M124" i="17"/>
  <c r="G91" i="17"/>
  <c r="M155" i="17"/>
  <c r="L155" i="17"/>
  <c r="K155" i="17"/>
  <c r="J155" i="17"/>
  <c r="I155" i="17"/>
  <c r="M138" i="17"/>
  <c r="L138" i="17"/>
  <c r="K138" i="17"/>
  <c r="J138" i="17"/>
  <c r="I138" i="17"/>
  <c r="R21" i="17"/>
  <c r="R9" i="17"/>
  <c r="Y20" i="15"/>
  <c r="X20" i="15"/>
  <c r="W20" i="15"/>
  <c r="AA20" i="15"/>
  <c r="Z20" i="15"/>
  <c r="Z10" i="15"/>
  <c r="X10" i="15"/>
  <c r="E121" i="17"/>
  <c r="E91" i="17"/>
  <c r="E51" i="17"/>
  <c r="L54" i="17"/>
  <c r="J54" i="17"/>
  <c r="L131" i="17"/>
  <c r="J131" i="17"/>
  <c r="L109" i="17"/>
  <c r="J109" i="17"/>
  <c r="D77" i="17"/>
  <c r="S9" i="16"/>
  <c r="T9" i="16"/>
  <c r="U9" i="16"/>
  <c r="Z10" i="16"/>
  <c r="Y10" i="16"/>
  <c r="V9" i="16"/>
  <c r="AA19" i="16" s="1"/>
  <c r="X10" i="16"/>
  <c r="W10" i="16"/>
  <c r="M115" i="13"/>
  <c r="L115" i="13"/>
  <c r="K115" i="13"/>
  <c r="J115" i="13"/>
  <c r="I115" i="13"/>
  <c r="K84" i="13"/>
  <c r="I84" i="13"/>
  <c r="D76" i="13"/>
  <c r="M55" i="13"/>
  <c r="L55" i="13"/>
  <c r="K55" i="13"/>
  <c r="J55" i="13"/>
  <c r="I55" i="13"/>
  <c r="K41" i="13"/>
  <c r="I41" i="13"/>
  <c r="K14" i="13"/>
  <c r="I14" i="13"/>
  <c r="X50" i="12"/>
  <c r="V50" i="12"/>
  <c r="U50" i="12"/>
  <c r="C54" i="12"/>
  <c r="L59" i="10"/>
  <c r="J281" i="8"/>
  <c r="H239" i="8"/>
  <c r="J229" i="8"/>
  <c r="H187" i="8"/>
  <c r="I43" i="13"/>
  <c r="M43" i="13"/>
  <c r="L43" i="13"/>
  <c r="K43" i="13"/>
  <c r="J43" i="13"/>
  <c r="I15" i="13"/>
  <c r="M15" i="13"/>
  <c r="L15" i="13"/>
  <c r="K15" i="13"/>
  <c r="J15" i="13"/>
  <c r="U14" i="12"/>
  <c r="X14" i="12"/>
  <c r="V14" i="12"/>
  <c r="D55" i="12"/>
  <c r="H104" i="10"/>
  <c r="J104" i="10"/>
  <c r="H85" i="10"/>
  <c r="J85" i="10"/>
  <c r="J64" i="10"/>
  <c r="L64" i="10"/>
  <c r="L43" i="10"/>
  <c r="H278" i="8"/>
  <c r="J278" i="8"/>
  <c r="J240" i="8"/>
  <c r="L240" i="8"/>
  <c r="O230" i="8"/>
  <c r="J210" i="8"/>
  <c r="L210" i="8"/>
  <c r="H190" i="8"/>
  <c r="J190" i="8"/>
  <c r="J100" i="13"/>
  <c r="I100" i="13"/>
  <c r="M100" i="13"/>
  <c r="L100" i="13"/>
  <c r="K100" i="13"/>
  <c r="L58" i="13"/>
  <c r="J58" i="13"/>
  <c r="M121" i="13"/>
  <c r="L121" i="13"/>
  <c r="K121" i="13"/>
  <c r="J121" i="13"/>
  <c r="I121" i="13"/>
  <c r="L127" i="13"/>
  <c r="K127" i="13"/>
  <c r="J127" i="13"/>
  <c r="I127" i="13"/>
  <c r="M127" i="13"/>
  <c r="K156" i="13"/>
  <c r="J156" i="13"/>
  <c r="I156" i="13"/>
  <c r="M156" i="13"/>
  <c r="L156" i="13"/>
  <c r="I145" i="13"/>
  <c r="M145" i="13"/>
  <c r="L145" i="13"/>
  <c r="K145" i="13"/>
  <c r="J145" i="13"/>
  <c r="W54" i="12"/>
  <c r="W46" i="12"/>
  <c r="W38" i="12"/>
  <c r="W30" i="12"/>
  <c r="W22" i="12"/>
  <c r="C55" i="12"/>
  <c r="J97" i="10"/>
  <c r="H61" i="10"/>
  <c r="J61" i="10"/>
  <c r="J13" i="10"/>
  <c r="L263" i="8"/>
  <c r="O253" i="8"/>
  <c r="N253" i="8"/>
  <c r="L233" i="8"/>
  <c r="K106" i="13"/>
  <c r="J106" i="13"/>
  <c r="I106" i="13"/>
  <c r="M106" i="13"/>
  <c r="L106" i="13"/>
  <c r="S20" i="13"/>
  <c r="G132" i="13"/>
  <c r="L87" i="10"/>
  <c r="F77" i="10"/>
  <c r="H77" i="10"/>
  <c r="F12" i="10"/>
  <c r="H276" i="8"/>
  <c r="L214" i="8"/>
  <c r="J194" i="8"/>
  <c r="L94" i="13"/>
  <c r="K94" i="13"/>
  <c r="J94" i="13"/>
  <c r="I94" i="13"/>
  <c r="M94" i="13"/>
  <c r="X52" i="12"/>
  <c r="V52" i="12"/>
  <c r="U52" i="12"/>
  <c r="X44" i="12"/>
  <c r="V44" i="12"/>
  <c r="U44" i="12"/>
  <c r="X36" i="12"/>
  <c r="V36" i="12"/>
  <c r="U36" i="12"/>
  <c r="X28" i="12"/>
  <c r="V28" i="12"/>
  <c r="U28" i="12"/>
  <c r="X20" i="12"/>
  <c r="V20" i="12"/>
  <c r="U20" i="12"/>
  <c r="G54" i="12"/>
  <c r="J103" i="10"/>
  <c r="L82" i="10"/>
  <c r="L55" i="10"/>
  <c r="H279" i="8"/>
  <c r="J241" i="8"/>
  <c r="J211" i="8"/>
  <c r="H191" i="8"/>
  <c r="M108" i="13"/>
  <c r="L108" i="13"/>
  <c r="K108" i="13"/>
  <c r="J108" i="13"/>
  <c r="I108" i="13"/>
  <c r="M30" i="13"/>
  <c r="L30" i="13"/>
  <c r="K30" i="13"/>
  <c r="J30" i="13"/>
  <c r="I30" i="13"/>
  <c r="Q20" i="13"/>
  <c r="X10" i="12"/>
  <c r="V10" i="12"/>
  <c r="U10" i="12"/>
  <c r="J106" i="10"/>
  <c r="L77" i="10"/>
  <c r="J14" i="10"/>
  <c r="J280" i="8"/>
  <c r="H238" i="8"/>
  <c r="H186" i="8"/>
  <c r="M113" i="13"/>
  <c r="L113" i="13"/>
  <c r="K113" i="13"/>
  <c r="J113" i="13"/>
  <c r="I113" i="13"/>
  <c r="G90" i="13"/>
  <c r="M36" i="13"/>
  <c r="L36" i="13"/>
  <c r="K36" i="13"/>
  <c r="J36" i="13"/>
  <c r="I36" i="13"/>
  <c r="E20" i="13"/>
  <c r="X11" i="12"/>
  <c r="V11" i="12"/>
  <c r="U11" i="12"/>
  <c r="X12" i="12"/>
  <c r="H84" i="10"/>
  <c r="H65" i="10"/>
  <c r="J65" i="10"/>
  <c r="L53" i="10"/>
  <c r="N53" i="10"/>
  <c r="H285" i="8"/>
  <c r="J275" i="8"/>
  <c r="J239" i="8"/>
  <c r="N35" i="12"/>
  <c r="M35" i="12"/>
  <c r="L35" i="12"/>
  <c r="K35" i="12"/>
  <c r="J35" i="12"/>
  <c r="I35" i="12"/>
  <c r="L42" i="12"/>
  <c r="K42" i="12"/>
  <c r="J42" i="12"/>
  <c r="I42" i="12"/>
  <c r="N42" i="12"/>
  <c r="M42" i="12"/>
  <c r="J17" i="12"/>
  <c r="I17" i="12"/>
  <c r="N17" i="12"/>
  <c r="M17" i="12"/>
  <c r="L17" i="12"/>
  <c r="K17" i="12"/>
  <c r="J49" i="12"/>
  <c r="I49" i="12"/>
  <c r="N49" i="12"/>
  <c r="M49" i="12"/>
  <c r="L49" i="12"/>
  <c r="K49" i="12"/>
  <c r="N32" i="12"/>
  <c r="M32" i="12"/>
  <c r="L32" i="12"/>
  <c r="K32" i="12"/>
  <c r="J32" i="12"/>
  <c r="I32" i="12"/>
  <c r="H16" i="10"/>
  <c r="H20" i="10"/>
  <c r="J20" i="10"/>
  <c r="J143" i="8"/>
  <c r="L143" i="8"/>
  <c r="H153" i="8"/>
  <c r="J153" i="8"/>
  <c r="H150" i="8"/>
  <c r="J150" i="8"/>
  <c r="F76" i="8"/>
  <c r="J36" i="10"/>
  <c r="L36" i="10"/>
  <c r="H64" i="8"/>
  <c r="AA15" i="13"/>
  <c r="Z15" i="13"/>
  <c r="Y15" i="13"/>
  <c r="X15" i="13"/>
  <c r="W15" i="13"/>
  <c r="O163" i="8"/>
  <c r="J173" i="8"/>
  <c r="J170" i="8"/>
  <c r="H169" i="8"/>
  <c r="J174" i="8"/>
  <c r="L174" i="8"/>
  <c r="J171" i="8"/>
  <c r="O141" i="8"/>
  <c r="N141" i="8"/>
  <c r="H81" i="8"/>
  <c r="F64" i="8"/>
  <c r="H123" i="8"/>
  <c r="J123" i="8"/>
  <c r="H120" i="8"/>
  <c r="J120" i="8"/>
  <c r="H130" i="8"/>
  <c r="O123" i="8"/>
  <c r="N123" i="8"/>
  <c r="L78" i="8"/>
  <c r="C48" i="13"/>
  <c r="C118" i="13"/>
  <c r="H85" i="8"/>
  <c r="J85" i="8"/>
  <c r="J75" i="8"/>
  <c r="L75" i="8"/>
  <c r="L59" i="8"/>
  <c r="M23" i="6"/>
  <c r="L23" i="6"/>
  <c r="K23" i="6"/>
  <c r="J23" i="6"/>
  <c r="I23" i="6"/>
  <c r="M32" i="5"/>
  <c r="L32" i="5"/>
  <c r="K32" i="5"/>
  <c r="J32" i="5"/>
  <c r="I32" i="5"/>
  <c r="L56" i="8"/>
  <c r="S48" i="6"/>
  <c r="W48" i="6"/>
  <c r="V48" i="6"/>
  <c r="U48" i="6"/>
  <c r="T48" i="6"/>
  <c r="S13" i="6"/>
  <c r="W13" i="6"/>
  <c r="V13" i="6"/>
  <c r="U13" i="6"/>
  <c r="T13" i="6"/>
  <c r="S49" i="5"/>
  <c r="W49" i="5"/>
  <c r="V49" i="5"/>
  <c r="U49" i="5"/>
  <c r="T49" i="5"/>
  <c r="S14" i="5"/>
  <c r="W14" i="5"/>
  <c r="V14" i="5"/>
  <c r="U14" i="5"/>
  <c r="T14" i="5"/>
  <c r="L58" i="8"/>
  <c r="F20" i="8"/>
  <c r="H20" i="8"/>
  <c r="T12" i="6"/>
  <c r="V12" i="6"/>
  <c r="O76" i="8"/>
  <c r="N76" i="8"/>
  <c r="J87" i="8"/>
  <c r="U46" i="6"/>
  <c r="T46" i="6"/>
  <c r="S46" i="6"/>
  <c r="W46" i="6"/>
  <c r="V46" i="6"/>
  <c r="U11" i="6"/>
  <c r="T11" i="6"/>
  <c r="S11" i="6"/>
  <c r="W11" i="6"/>
  <c r="V11" i="6"/>
  <c r="U47" i="5"/>
  <c r="T47" i="5"/>
  <c r="S47" i="5"/>
  <c r="W47" i="5"/>
  <c r="V47" i="5"/>
  <c r="L27" i="6"/>
  <c r="K27" i="6"/>
  <c r="J27" i="6"/>
  <c r="I27" i="6"/>
  <c r="M27" i="6"/>
  <c r="V50" i="5"/>
  <c r="U50" i="5"/>
  <c r="T50" i="5"/>
  <c r="S50" i="5"/>
  <c r="W50" i="5"/>
  <c r="V15" i="5"/>
  <c r="U15" i="5"/>
  <c r="T15" i="5"/>
  <c r="S15" i="5"/>
  <c r="W15" i="5"/>
  <c r="F14" i="8"/>
  <c r="H14" i="8"/>
  <c r="F128" i="8"/>
  <c r="F102" i="8"/>
  <c r="H102" i="8"/>
  <c r="F42" i="8"/>
  <c r="H42" i="8"/>
  <c r="F230" i="8"/>
  <c r="F125" i="8"/>
  <c r="F108" i="8"/>
  <c r="H108" i="8"/>
  <c r="F196" i="8"/>
  <c r="F284" i="8"/>
  <c r="F251" i="8"/>
  <c r="F212" i="8"/>
  <c r="F151" i="8"/>
  <c r="F239" i="8"/>
  <c r="F170" i="8"/>
  <c r="F131" i="8"/>
  <c r="F219" i="8"/>
  <c r="M46" i="6"/>
  <c r="L46" i="6"/>
  <c r="K46" i="6"/>
  <c r="J46" i="6"/>
  <c r="I46" i="6"/>
  <c r="W28" i="6"/>
  <c r="V28" i="6"/>
  <c r="U28" i="6"/>
  <c r="T28" i="6"/>
  <c r="S28" i="6"/>
  <c r="M11" i="6"/>
  <c r="L11" i="6"/>
  <c r="K11" i="6"/>
  <c r="J11" i="6"/>
  <c r="I11" i="6"/>
  <c r="M23" i="5"/>
  <c r="L23" i="5"/>
  <c r="K23" i="5"/>
  <c r="J23" i="5"/>
  <c r="I23" i="5"/>
  <c r="M17" i="6"/>
  <c r="L17" i="6"/>
  <c r="K17" i="6"/>
  <c r="J17" i="6"/>
  <c r="I17" i="6"/>
  <c r="M26" i="5"/>
  <c r="L26" i="5"/>
  <c r="K26" i="5"/>
  <c r="J26" i="5"/>
  <c r="I26" i="5"/>
  <c r="M52" i="6"/>
  <c r="L52" i="6"/>
  <c r="K52" i="6"/>
  <c r="J52" i="6"/>
  <c r="I52" i="6"/>
  <c r="W34" i="6"/>
  <c r="V34" i="6"/>
  <c r="U34" i="6"/>
  <c r="T34" i="6"/>
  <c r="S34" i="6"/>
  <c r="W51" i="5"/>
  <c r="V51" i="5"/>
  <c r="U51" i="5"/>
  <c r="T51" i="5"/>
  <c r="S51" i="5"/>
  <c r="W16" i="5"/>
  <c r="V16" i="5"/>
  <c r="U16" i="5"/>
  <c r="T16" i="5"/>
  <c r="S16" i="5"/>
  <c r="N164" i="3"/>
  <c r="M164" i="3"/>
  <c r="L164" i="3"/>
  <c r="K164" i="3"/>
  <c r="J164" i="3"/>
  <c r="N167" i="3"/>
  <c r="I186" i="3"/>
  <c r="N175" i="3"/>
  <c r="M175" i="3"/>
  <c r="L175" i="3"/>
  <c r="K175" i="3"/>
  <c r="J175" i="3"/>
  <c r="I187" i="3"/>
  <c r="N176" i="3"/>
  <c r="M176" i="3"/>
  <c r="L176" i="3"/>
  <c r="K176" i="3"/>
  <c r="J176" i="3"/>
  <c r="L181" i="3"/>
  <c r="K181" i="3"/>
  <c r="J181" i="3"/>
  <c r="I192" i="3"/>
  <c r="N181" i="3"/>
  <c r="M181" i="3"/>
  <c r="J213" i="3"/>
  <c r="N213" i="3"/>
  <c r="M213" i="3"/>
  <c r="L213" i="3"/>
  <c r="K213" i="3"/>
  <c r="H187" i="3"/>
  <c r="H192" i="3"/>
  <c r="H193" i="3"/>
  <c r="K57" i="2"/>
  <c r="J57" i="2"/>
  <c r="F17" i="2"/>
  <c r="G187" i="3"/>
  <c r="G192" i="3"/>
  <c r="G193" i="3"/>
  <c r="M135" i="3"/>
  <c r="L135" i="3"/>
  <c r="F190" i="3"/>
  <c r="K74" i="2"/>
  <c r="J74" i="2"/>
  <c r="K23" i="2"/>
  <c r="J23" i="2"/>
  <c r="E187" i="3"/>
  <c r="F43" i="2"/>
  <c r="N170" i="3"/>
  <c r="M170" i="3"/>
  <c r="L170" i="3"/>
  <c r="K170" i="3"/>
  <c r="J170" i="3"/>
  <c r="K153" i="3"/>
  <c r="J153" i="3"/>
  <c r="K20" i="2"/>
  <c r="J20" i="2"/>
  <c r="L46" i="2"/>
  <c r="M46" i="2"/>
  <c r="L130" i="3"/>
  <c r="K130" i="3"/>
  <c r="J130" i="3"/>
  <c r="M130" i="3"/>
  <c r="J20" i="19"/>
  <c r="H20" i="19"/>
  <c r="H157" i="19"/>
  <c r="J157" i="19"/>
  <c r="F189" i="24"/>
  <c r="F188" i="24"/>
  <c r="H188" i="24"/>
  <c r="X128" i="19"/>
  <c r="F37" i="19"/>
  <c r="V9" i="19"/>
  <c r="H138" i="19"/>
  <c r="H146" i="19"/>
  <c r="F218" i="24"/>
  <c r="P130" i="19"/>
  <c r="R130" i="19"/>
  <c r="H110" i="19"/>
  <c r="J110" i="19"/>
  <c r="X101" i="19"/>
  <c r="P96" i="19"/>
  <c r="R96" i="19"/>
  <c r="H84" i="19"/>
  <c r="J84" i="19"/>
  <c r="H71" i="19"/>
  <c r="J71" i="19"/>
  <c r="X56" i="19"/>
  <c r="P42" i="19"/>
  <c r="R42" i="19"/>
  <c r="P29" i="19"/>
  <c r="R29" i="19"/>
  <c r="P16" i="19"/>
  <c r="R16" i="19"/>
  <c r="P151" i="19"/>
  <c r="R151" i="19"/>
  <c r="P159" i="19"/>
  <c r="R159" i="19"/>
  <c r="Y18" i="22"/>
  <c r="X18" i="22"/>
  <c r="AB18" i="22"/>
  <c r="AA18" i="22"/>
  <c r="Z18" i="22"/>
  <c r="AA19" i="22"/>
  <c r="Y19" i="22"/>
  <c r="Y20" i="22"/>
  <c r="X20" i="22"/>
  <c r="AB20" i="22"/>
  <c r="AA20" i="22"/>
  <c r="Z20" i="22"/>
  <c r="H115" i="19"/>
  <c r="J115" i="19"/>
  <c r="V105" i="19"/>
  <c r="P143" i="19"/>
  <c r="P145" i="19"/>
  <c r="R145" i="19"/>
  <c r="X116" i="19"/>
  <c r="R84" i="19"/>
  <c r="P84" i="19"/>
  <c r="O91" i="19"/>
  <c r="R71" i="19"/>
  <c r="P71" i="19"/>
  <c r="R58" i="19"/>
  <c r="P58" i="19"/>
  <c r="J44" i="19"/>
  <c r="H44" i="19"/>
  <c r="X29" i="19"/>
  <c r="X16" i="19"/>
  <c r="X151" i="19"/>
  <c r="X159" i="19"/>
  <c r="X124" i="19"/>
  <c r="V119" i="19"/>
  <c r="V121" i="19"/>
  <c r="X122" i="19"/>
  <c r="X130" i="19"/>
  <c r="X141" i="19"/>
  <c r="K131" i="17"/>
  <c r="I131" i="17"/>
  <c r="H119" i="17"/>
  <c r="M111" i="17"/>
  <c r="L111" i="17"/>
  <c r="K111" i="17"/>
  <c r="I111" i="17"/>
  <c r="J111" i="17"/>
  <c r="K88" i="17"/>
  <c r="I88" i="17"/>
  <c r="K71" i="17"/>
  <c r="I71" i="17"/>
  <c r="K54" i="17"/>
  <c r="I54" i="17"/>
  <c r="Q9" i="17"/>
  <c r="I125" i="17"/>
  <c r="H133" i="17"/>
  <c r="M125" i="17"/>
  <c r="L125" i="17"/>
  <c r="K125" i="17"/>
  <c r="J125" i="17"/>
  <c r="W17" i="17"/>
  <c r="Z17" i="17"/>
  <c r="Y17" i="17"/>
  <c r="X17" i="17"/>
  <c r="J139" i="17"/>
  <c r="I139" i="17"/>
  <c r="H147" i="17"/>
  <c r="M139" i="17"/>
  <c r="K139" i="17"/>
  <c r="L139" i="17"/>
  <c r="K136" i="17"/>
  <c r="J136" i="17"/>
  <c r="I136" i="17"/>
  <c r="L136" i="17"/>
  <c r="H135" i="17"/>
  <c r="M136" i="17"/>
  <c r="F63" i="17"/>
  <c r="Z12" i="17"/>
  <c r="X12" i="17"/>
  <c r="C147" i="17"/>
  <c r="L81" i="17"/>
  <c r="K81" i="17"/>
  <c r="J81" i="17"/>
  <c r="I81" i="17"/>
  <c r="M81" i="17"/>
  <c r="C161" i="17"/>
  <c r="M95" i="17"/>
  <c r="L95" i="17"/>
  <c r="K95" i="17"/>
  <c r="J95" i="17"/>
  <c r="I95" i="17"/>
  <c r="G63" i="17"/>
  <c r="G51" i="17"/>
  <c r="Z11" i="17"/>
  <c r="Y11" i="17"/>
  <c r="X11" i="17"/>
  <c r="W11" i="17"/>
  <c r="Y14" i="15"/>
  <c r="W14" i="15"/>
  <c r="Q21" i="15"/>
  <c r="V15" i="14"/>
  <c r="U15" i="14"/>
  <c r="T15" i="14"/>
  <c r="S23" i="14"/>
  <c r="E107" i="17"/>
  <c r="D161" i="17"/>
  <c r="D133" i="17"/>
  <c r="D93" i="17"/>
  <c r="L62" i="17"/>
  <c r="J62" i="17"/>
  <c r="L140" i="17"/>
  <c r="J140" i="17"/>
  <c r="L117" i="17"/>
  <c r="J117" i="17"/>
  <c r="D63" i="17"/>
  <c r="Z12" i="16"/>
  <c r="Y12" i="16"/>
  <c r="X12" i="16"/>
  <c r="W12" i="16"/>
  <c r="AA12" i="16"/>
  <c r="X11" i="16"/>
  <c r="W11" i="16"/>
  <c r="AA11" i="16"/>
  <c r="Z11" i="16"/>
  <c r="Y11" i="16"/>
  <c r="M98" i="13"/>
  <c r="L98" i="13"/>
  <c r="K98" i="13"/>
  <c r="J98" i="13"/>
  <c r="I98" i="13"/>
  <c r="E90" i="13"/>
  <c r="K67" i="13"/>
  <c r="I67" i="13"/>
  <c r="W49" i="12"/>
  <c r="W41" i="12"/>
  <c r="W33" i="12"/>
  <c r="W25" i="12"/>
  <c r="W17" i="12"/>
  <c r="L86" i="10"/>
  <c r="F59" i="10"/>
  <c r="L40" i="10"/>
  <c r="L13" i="10"/>
  <c r="L279" i="8"/>
  <c r="J259" i="8"/>
  <c r="H217" i="8"/>
  <c r="J207" i="8"/>
  <c r="D90" i="13"/>
  <c r="I69" i="13"/>
  <c r="M69" i="13"/>
  <c r="L69" i="13"/>
  <c r="K69" i="13"/>
  <c r="J69" i="13"/>
  <c r="I26" i="13"/>
  <c r="H34" i="13"/>
  <c r="M26" i="13"/>
  <c r="L26" i="13"/>
  <c r="K26" i="13"/>
  <c r="J26" i="13"/>
  <c r="W7" i="12"/>
  <c r="L62" i="10"/>
  <c r="L238" i="8"/>
  <c r="L208" i="8"/>
  <c r="N208" i="8"/>
  <c r="L84" i="13"/>
  <c r="J84" i="13"/>
  <c r="J57" i="13"/>
  <c r="I57" i="13"/>
  <c r="M57" i="13"/>
  <c r="L57" i="13"/>
  <c r="K57" i="13"/>
  <c r="L41" i="13"/>
  <c r="J41" i="13"/>
  <c r="G34" i="13"/>
  <c r="M129" i="13"/>
  <c r="L129" i="13"/>
  <c r="K129" i="13"/>
  <c r="J129" i="13"/>
  <c r="I129" i="13"/>
  <c r="L136" i="13"/>
  <c r="K136" i="13"/>
  <c r="J136" i="13"/>
  <c r="I136" i="13"/>
  <c r="M136" i="13"/>
  <c r="J125" i="13"/>
  <c r="I125" i="13"/>
  <c r="M125" i="13"/>
  <c r="L125" i="13"/>
  <c r="K125" i="13"/>
  <c r="I154" i="13"/>
  <c r="M154" i="13"/>
  <c r="L154" i="13"/>
  <c r="K154" i="13"/>
  <c r="J154" i="13"/>
  <c r="J105" i="10"/>
  <c r="L105" i="10"/>
  <c r="J78" i="10"/>
  <c r="H42" i="10"/>
  <c r="L11" i="10"/>
  <c r="H281" i="8"/>
  <c r="H251" i="8"/>
  <c r="J213" i="8"/>
  <c r="H193" i="8"/>
  <c r="G146" i="13"/>
  <c r="K45" i="13"/>
  <c r="J45" i="13"/>
  <c r="I45" i="13"/>
  <c r="M45" i="13"/>
  <c r="L45" i="13"/>
  <c r="K12" i="13"/>
  <c r="J12" i="13"/>
  <c r="I12" i="13"/>
  <c r="H20" i="13"/>
  <c r="M12" i="13"/>
  <c r="L12" i="13"/>
  <c r="V9" i="12"/>
  <c r="U9" i="12"/>
  <c r="X9" i="12"/>
  <c r="O104" i="10"/>
  <c r="N104" i="10"/>
  <c r="H75" i="10"/>
  <c r="F58" i="10"/>
  <c r="F39" i="10"/>
  <c r="H39" i="10"/>
  <c r="H254" i="8"/>
  <c r="L192" i="8"/>
  <c r="M143" i="13"/>
  <c r="L143" i="13"/>
  <c r="K143" i="13"/>
  <c r="J143" i="13"/>
  <c r="I143" i="13"/>
  <c r="F132" i="13"/>
  <c r="A12" i="12"/>
  <c r="E53" i="12"/>
  <c r="E57" i="12" s="1"/>
  <c r="L101" i="10"/>
  <c r="F42" i="10"/>
  <c r="L239" i="8"/>
  <c r="O229" i="8"/>
  <c r="N229" i="8"/>
  <c r="L209" i="8"/>
  <c r="M17" i="13"/>
  <c r="L17" i="13"/>
  <c r="K17" i="13"/>
  <c r="J17" i="13"/>
  <c r="I17" i="13"/>
  <c r="F20" i="13"/>
  <c r="L104" i="10"/>
  <c r="J87" i="10"/>
  <c r="J60" i="10"/>
  <c r="H43" i="10"/>
  <c r="L31" i="10"/>
  <c r="L12" i="10"/>
  <c r="L278" i="8"/>
  <c r="J258" i="8"/>
  <c r="H216" i="8"/>
  <c r="M96" i="13"/>
  <c r="L96" i="13"/>
  <c r="K96" i="13"/>
  <c r="J96" i="13"/>
  <c r="I96" i="13"/>
  <c r="H104" i="13"/>
  <c r="X49" i="12"/>
  <c r="V49" i="12"/>
  <c r="U49" i="12"/>
  <c r="X41" i="12"/>
  <c r="V41" i="12"/>
  <c r="U41" i="12"/>
  <c r="X33" i="12"/>
  <c r="V33" i="12"/>
  <c r="U33" i="12"/>
  <c r="X25" i="12"/>
  <c r="V25" i="12"/>
  <c r="U25" i="12"/>
  <c r="X17" i="12"/>
  <c r="V17" i="12"/>
  <c r="U17" i="12"/>
  <c r="C53" i="12"/>
  <c r="C57" i="12" s="1"/>
  <c r="J101" i="10"/>
  <c r="F53" i="10"/>
  <c r="O53" i="10"/>
  <c r="L273" i="8"/>
  <c r="H255" i="8"/>
  <c r="L237" i="8"/>
  <c r="H219" i="8"/>
  <c r="J209" i="8"/>
  <c r="H56" i="12"/>
  <c r="N9" i="12"/>
  <c r="M9" i="12"/>
  <c r="L9" i="12"/>
  <c r="K9" i="12"/>
  <c r="J9" i="12"/>
  <c r="I9" i="12"/>
  <c r="N39" i="12"/>
  <c r="M39" i="12"/>
  <c r="L39" i="12"/>
  <c r="K39" i="12"/>
  <c r="J39" i="12"/>
  <c r="I39" i="12"/>
  <c r="L13" i="12"/>
  <c r="K13" i="12"/>
  <c r="J13" i="12"/>
  <c r="I13" i="12"/>
  <c r="N13" i="12"/>
  <c r="M13" i="12"/>
  <c r="L46" i="12"/>
  <c r="K46" i="12"/>
  <c r="J46" i="12"/>
  <c r="I46" i="12"/>
  <c r="N46" i="12"/>
  <c r="M46" i="12"/>
  <c r="J21" i="12"/>
  <c r="I21" i="12"/>
  <c r="N21" i="12"/>
  <c r="M21" i="12"/>
  <c r="L21" i="12"/>
  <c r="K21" i="12"/>
  <c r="N36" i="12"/>
  <c r="M36" i="12"/>
  <c r="L36" i="12"/>
  <c r="K36" i="12"/>
  <c r="J36" i="12"/>
  <c r="I36" i="12"/>
  <c r="H13" i="10"/>
  <c r="H9" i="10"/>
  <c r="H149" i="8"/>
  <c r="H146" i="8"/>
  <c r="H143" i="8"/>
  <c r="J33" i="10"/>
  <c r="J37" i="10"/>
  <c r="L37" i="10"/>
  <c r="F85" i="8"/>
  <c r="AA19" i="13"/>
  <c r="Z19" i="13"/>
  <c r="Y19" i="13"/>
  <c r="X19" i="13"/>
  <c r="W19" i="13"/>
  <c r="X9" i="13"/>
  <c r="W9" i="13"/>
  <c r="AA9" i="13"/>
  <c r="Z9" i="13"/>
  <c r="Y9" i="13"/>
  <c r="L163" i="8"/>
  <c r="N163" i="8"/>
  <c r="L167" i="8"/>
  <c r="L164" i="8"/>
  <c r="H86" i="8"/>
  <c r="J86" i="8"/>
  <c r="J76" i="8"/>
  <c r="O53" i="8"/>
  <c r="N53" i="8"/>
  <c r="J131" i="8"/>
  <c r="H62" i="8"/>
  <c r="L80" i="8"/>
  <c r="O122" i="8"/>
  <c r="N122" i="8"/>
  <c r="H119" i="8"/>
  <c r="C76" i="13"/>
  <c r="C20" i="13"/>
  <c r="F12" i="8"/>
  <c r="H12" i="8"/>
  <c r="W10" i="6"/>
  <c r="V10" i="6"/>
  <c r="U10" i="6"/>
  <c r="T10" i="6"/>
  <c r="S10" i="6"/>
  <c r="F19" i="8"/>
  <c r="H19" i="8"/>
  <c r="I42" i="6"/>
  <c r="M42" i="6"/>
  <c r="L42" i="6"/>
  <c r="K42" i="6"/>
  <c r="J42" i="6"/>
  <c r="S24" i="6"/>
  <c r="W24" i="6"/>
  <c r="V24" i="6"/>
  <c r="U24" i="6"/>
  <c r="T24" i="6"/>
  <c r="I7" i="6"/>
  <c r="M7" i="6"/>
  <c r="L7" i="6"/>
  <c r="K7" i="6"/>
  <c r="J7" i="6"/>
  <c r="I43" i="5"/>
  <c r="M43" i="5"/>
  <c r="L43" i="5"/>
  <c r="K43" i="5"/>
  <c r="J43" i="5"/>
  <c r="S25" i="5"/>
  <c r="W25" i="5"/>
  <c r="V25" i="5"/>
  <c r="U25" i="5"/>
  <c r="T25" i="5"/>
  <c r="I8" i="5"/>
  <c r="M8" i="5"/>
  <c r="L8" i="5"/>
  <c r="K8" i="5"/>
  <c r="J8" i="5"/>
  <c r="L55" i="8"/>
  <c r="F10" i="8"/>
  <c r="H10" i="8"/>
  <c r="T35" i="6"/>
  <c r="S35" i="6"/>
  <c r="W35" i="6"/>
  <c r="V35" i="6"/>
  <c r="U35" i="6"/>
  <c r="T36" i="5"/>
  <c r="S36" i="5"/>
  <c r="W36" i="5"/>
  <c r="V36" i="5"/>
  <c r="U36" i="5"/>
  <c r="J57" i="8"/>
  <c r="K40" i="6"/>
  <c r="J40" i="6"/>
  <c r="I40" i="6"/>
  <c r="M40" i="6"/>
  <c r="L40" i="6"/>
  <c r="U22" i="6"/>
  <c r="T22" i="6"/>
  <c r="S22" i="6"/>
  <c r="W22" i="6"/>
  <c r="V22" i="6"/>
  <c r="K41" i="5"/>
  <c r="J41" i="5"/>
  <c r="I41" i="5"/>
  <c r="M41" i="5"/>
  <c r="L41" i="5"/>
  <c r="U23" i="5"/>
  <c r="T23" i="5"/>
  <c r="S23" i="5"/>
  <c r="W23" i="5"/>
  <c r="V23" i="5"/>
  <c r="U12" i="5"/>
  <c r="T12" i="5"/>
  <c r="S12" i="5"/>
  <c r="W12" i="5"/>
  <c r="V12" i="5"/>
  <c r="F35" i="8"/>
  <c r="H35" i="8"/>
  <c r="V49" i="6"/>
  <c r="U49" i="6"/>
  <c r="T49" i="6"/>
  <c r="S49" i="6"/>
  <c r="W49" i="6"/>
  <c r="V14" i="6"/>
  <c r="U14" i="6"/>
  <c r="T14" i="6"/>
  <c r="S14" i="6"/>
  <c r="W14" i="6"/>
  <c r="L44" i="5"/>
  <c r="K44" i="5"/>
  <c r="J44" i="5"/>
  <c r="I44" i="5"/>
  <c r="M44" i="5"/>
  <c r="V26" i="5"/>
  <c r="U26" i="5"/>
  <c r="T26" i="5"/>
  <c r="S26" i="5"/>
  <c r="W26" i="5"/>
  <c r="L9" i="5"/>
  <c r="K9" i="5"/>
  <c r="J9" i="5"/>
  <c r="I9" i="5"/>
  <c r="M9" i="5"/>
  <c r="F33" i="8"/>
  <c r="H33" i="8"/>
  <c r="F194" i="8"/>
  <c r="F105" i="8"/>
  <c r="H105" i="8"/>
  <c r="F99" i="8"/>
  <c r="H99" i="8"/>
  <c r="F17" i="8"/>
  <c r="H17" i="8"/>
  <c r="F147" i="8"/>
  <c r="F122" i="8"/>
  <c r="F210" i="8"/>
  <c r="F171" i="8"/>
  <c r="F259" i="8"/>
  <c r="F234" i="8"/>
  <c r="F165" i="8"/>
  <c r="F253" i="8"/>
  <c r="F192" i="8"/>
  <c r="H192" i="8"/>
  <c r="F145" i="8"/>
  <c r="F233" i="8"/>
  <c r="M22" i="6"/>
  <c r="L22" i="6"/>
  <c r="K22" i="6"/>
  <c r="J22" i="6"/>
  <c r="I22" i="6"/>
  <c r="W45" i="5"/>
  <c r="V45" i="5"/>
  <c r="U45" i="5"/>
  <c r="T45" i="5"/>
  <c r="S45" i="5"/>
  <c r="W10" i="5"/>
  <c r="V10" i="5"/>
  <c r="U10" i="5"/>
  <c r="T10" i="5"/>
  <c r="S10" i="5"/>
  <c r="W39" i="6"/>
  <c r="V39" i="6"/>
  <c r="U39" i="6"/>
  <c r="T39" i="6"/>
  <c r="S39" i="6"/>
  <c r="W48" i="5"/>
  <c r="V48" i="5"/>
  <c r="U48" i="5"/>
  <c r="T48" i="5"/>
  <c r="S48" i="5"/>
  <c r="W13" i="5"/>
  <c r="V13" i="5"/>
  <c r="U13" i="5"/>
  <c r="T13" i="5"/>
  <c r="S13" i="5"/>
  <c r="M28" i="6"/>
  <c r="L28" i="6"/>
  <c r="K28" i="6"/>
  <c r="J28" i="6"/>
  <c r="I28" i="6"/>
  <c r="M45" i="5"/>
  <c r="L45" i="5"/>
  <c r="K45" i="5"/>
  <c r="J45" i="5"/>
  <c r="I45" i="5"/>
  <c r="W27" i="5"/>
  <c r="V27" i="5"/>
  <c r="U27" i="5"/>
  <c r="T27" i="5"/>
  <c r="S27" i="5"/>
  <c r="M10" i="5"/>
  <c r="L10" i="5"/>
  <c r="K10" i="5"/>
  <c r="J10" i="5"/>
  <c r="I10" i="5"/>
  <c r="N179" i="3"/>
  <c r="M179" i="3"/>
  <c r="L179" i="3"/>
  <c r="I190" i="3"/>
  <c r="K179" i="3"/>
  <c r="J179" i="3"/>
  <c r="N180" i="3"/>
  <c r="M180" i="3"/>
  <c r="L180" i="3"/>
  <c r="K180" i="3"/>
  <c r="I191" i="3"/>
  <c r="J180" i="3"/>
  <c r="L185" i="3"/>
  <c r="K185" i="3"/>
  <c r="J185" i="3"/>
  <c r="N185" i="3"/>
  <c r="I196" i="3"/>
  <c r="M185" i="3"/>
  <c r="J217" i="3"/>
  <c r="N217" i="3"/>
  <c r="M217" i="3"/>
  <c r="L217" i="3"/>
  <c r="K217" i="3"/>
  <c r="H191" i="3"/>
  <c r="H196" i="3"/>
  <c r="K13" i="2"/>
  <c r="J13" i="2"/>
  <c r="G191" i="3"/>
  <c r="G196" i="3"/>
  <c r="K145" i="3"/>
  <c r="J145" i="3"/>
  <c r="N145" i="3"/>
  <c r="M145" i="3"/>
  <c r="L145" i="3"/>
  <c r="M72" i="2"/>
  <c r="L72" i="2"/>
  <c r="F188" i="3"/>
  <c r="F189" i="3"/>
  <c r="F194" i="3"/>
  <c r="F68" i="2"/>
  <c r="H43" i="2"/>
  <c r="K40" i="2"/>
  <c r="J40" i="2"/>
  <c r="E191" i="3"/>
  <c r="M140" i="3"/>
  <c r="L140" i="3"/>
  <c r="K140" i="3"/>
  <c r="J140" i="3"/>
  <c r="N140" i="3"/>
  <c r="H42" i="2"/>
  <c r="K39" i="2"/>
  <c r="J39" i="2"/>
  <c r="H18" i="2"/>
  <c r="K15" i="2"/>
  <c r="J15" i="2"/>
  <c r="M167" i="3"/>
  <c r="L167" i="3"/>
  <c r="K49" i="2"/>
  <c r="J49" i="2"/>
  <c r="M19" i="2"/>
  <c r="L19" i="2"/>
  <c r="K19" i="2"/>
  <c r="J19" i="2"/>
  <c r="M133" i="3"/>
  <c r="L133" i="3"/>
  <c r="K133" i="3"/>
  <c r="J133" i="3"/>
  <c r="M134" i="3"/>
  <c r="L134" i="3"/>
  <c r="K134" i="3"/>
  <c r="J134" i="3"/>
  <c r="X87" i="19"/>
  <c r="R73" i="19"/>
  <c r="P73" i="19"/>
  <c r="J59" i="19"/>
  <c r="H59" i="19"/>
  <c r="J46" i="19"/>
  <c r="H46" i="19"/>
  <c r="J33" i="19"/>
  <c r="H33" i="19"/>
  <c r="X18" i="19"/>
  <c r="H150" i="19"/>
  <c r="G149" i="19"/>
  <c r="J150" i="19"/>
  <c r="H158" i="19"/>
  <c r="J158" i="19"/>
  <c r="F190" i="24"/>
  <c r="F196" i="24"/>
  <c r="H126" i="19"/>
  <c r="J126" i="19"/>
  <c r="H128" i="19"/>
  <c r="F147" i="19"/>
  <c r="F149" i="19"/>
  <c r="F217" i="24"/>
  <c r="X127" i="19"/>
  <c r="P109" i="19"/>
  <c r="R109" i="19"/>
  <c r="H101" i="19"/>
  <c r="J101" i="19"/>
  <c r="X95" i="19"/>
  <c r="X82" i="19"/>
  <c r="X69" i="19"/>
  <c r="W77" i="19"/>
  <c r="P55" i="19"/>
  <c r="O63" i="19"/>
  <c r="R55" i="19"/>
  <c r="H41" i="19"/>
  <c r="G49" i="19"/>
  <c r="J41" i="19"/>
  <c r="H28" i="19"/>
  <c r="J28" i="19"/>
  <c r="H15" i="19"/>
  <c r="J15" i="19"/>
  <c r="P152" i="19"/>
  <c r="R152" i="19"/>
  <c r="P160" i="19"/>
  <c r="R160" i="19"/>
  <c r="Z10" i="22"/>
  <c r="Y10" i="22"/>
  <c r="X10" i="22"/>
  <c r="AB10" i="22"/>
  <c r="AA10" i="22"/>
  <c r="Y9" i="22"/>
  <c r="AA9" i="22"/>
  <c r="Z9" i="22"/>
  <c r="X9" i="22"/>
  <c r="X11" i="22"/>
  <c r="Z11" i="22"/>
  <c r="X143" i="19"/>
  <c r="P112" i="19"/>
  <c r="R112" i="19"/>
  <c r="F105" i="19"/>
  <c r="N133" i="19"/>
  <c r="P125" i="19"/>
  <c r="N135" i="19"/>
  <c r="X142" i="19"/>
  <c r="W147" i="19"/>
  <c r="H114" i="19"/>
  <c r="J114" i="19"/>
  <c r="J83" i="19"/>
  <c r="H83" i="19"/>
  <c r="G91" i="19"/>
  <c r="J70" i="19"/>
  <c r="H70" i="19"/>
  <c r="G77" i="19"/>
  <c r="J57" i="19"/>
  <c r="H57" i="19"/>
  <c r="X42" i="19"/>
  <c r="W49" i="19"/>
  <c r="R28" i="19"/>
  <c r="P28" i="19"/>
  <c r="O35" i="19"/>
  <c r="R15" i="19"/>
  <c r="P15" i="19"/>
  <c r="X152" i="19"/>
  <c r="X160" i="19"/>
  <c r="H122" i="19"/>
  <c r="J122" i="19"/>
  <c r="G121" i="19"/>
  <c r="N91" i="19"/>
  <c r="X123" i="19"/>
  <c r="X131" i="19"/>
  <c r="V161" i="19"/>
  <c r="M128" i="17"/>
  <c r="L128" i="17"/>
  <c r="K128" i="17"/>
  <c r="J128" i="17"/>
  <c r="I128" i="17"/>
  <c r="M85" i="17"/>
  <c r="L85" i="17"/>
  <c r="K85" i="17"/>
  <c r="J85" i="17"/>
  <c r="I85" i="17"/>
  <c r="M68" i="17"/>
  <c r="L68" i="17"/>
  <c r="K68" i="17"/>
  <c r="J68" i="17"/>
  <c r="I68" i="17"/>
  <c r="I142" i="17"/>
  <c r="M142" i="17"/>
  <c r="L142" i="17"/>
  <c r="J142" i="17"/>
  <c r="K142" i="17"/>
  <c r="I99" i="17"/>
  <c r="M99" i="17"/>
  <c r="L99" i="17"/>
  <c r="K99" i="17"/>
  <c r="J99" i="17"/>
  <c r="I82" i="17"/>
  <c r="M82" i="17"/>
  <c r="L82" i="17"/>
  <c r="K82" i="17"/>
  <c r="J82" i="17"/>
  <c r="J156" i="17"/>
  <c r="I156" i="17"/>
  <c r="M156" i="17"/>
  <c r="L156" i="17"/>
  <c r="K156" i="17"/>
  <c r="J113" i="17"/>
  <c r="I113" i="17"/>
  <c r="M113" i="17"/>
  <c r="L113" i="17"/>
  <c r="K113" i="17"/>
  <c r="J96" i="17"/>
  <c r="I96" i="17"/>
  <c r="M96" i="17"/>
  <c r="L96" i="17"/>
  <c r="K96" i="17"/>
  <c r="U21" i="17"/>
  <c r="K153" i="17"/>
  <c r="J153" i="17"/>
  <c r="I153" i="17"/>
  <c r="H161" i="17"/>
  <c r="M153" i="17"/>
  <c r="L153" i="17"/>
  <c r="L158" i="17"/>
  <c r="K158" i="17"/>
  <c r="J158" i="17"/>
  <c r="I158" i="17"/>
  <c r="M158" i="17"/>
  <c r="F147" i="17"/>
  <c r="F121" i="17"/>
  <c r="L98" i="17"/>
  <c r="K98" i="17"/>
  <c r="J98" i="17"/>
  <c r="I98" i="17"/>
  <c r="M98" i="17"/>
  <c r="H105" i="17"/>
  <c r="C79" i="17"/>
  <c r="F161" i="17"/>
  <c r="F149" i="17"/>
  <c r="F135" i="17"/>
  <c r="M112" i="17"/>
  <c r="L112" i="17"/>
  <c r="K112" i="17"/>
  <c r="J112" i="17"/>
  <c r="I112" i="17"/>
  <c r="C93" i="17"/>
  <c r="M52" i="17"/>
  <c r="H51" i="17"/>
  <c r="L52" i="17"/>
  <c r="K52" i="17"/>
  <c r="J52" i="17"/>
  <c r="I52" i="17"/>
  <c r="T9" i="17"/>
  <c r="S21" i="15"/>
  <c r="T12" i="14"/>
  <c r="W15" i="15"/>
  <c r="AA15" i="15"/>
  <c r="Z15" i="15"/>
  <c r="Y15" i="15"/>
  <c r="X15" i="15"/>
  <c r="U17" i="14"/>
  <c r="T17" i="14"/>
  <c r="V17" i="14"/>
  <c r="Z18" i="15"/>
  <c r="X18" i="15"/>
  <c r="U20" i="14"/>
  <c r="E161" i="17"/>
  <c r="E147" i="17"/>
  <c r="E77" i="17"/>
  <c r="AA13" i="15"/>
  <c r="Z13" i="15"/>
  <c r="Y13" i="15"/>
  <c r="X13" i="15"/>
  <c r="W13" i="15"/>
  <c r="V21" i="15"/>
  <c r="R23" i="14"/>
  <c r="L71" i="17"/>
  <c r="J71" i="17"/>
  <c r="L157" i="17"/>
  <c r="J157" i="17"/>
  <c r="L126" i="17"/>
  <c r="J126" i="17"/>
  <c r="D149" i="17"/>
  <c r="Q21" i="16"/>
  <c r="R21" i="16"/>
  <c r="S21" i="16"/>
  <c r="T21" i="16"/>
  <c r="V21" i="14"/>
  <c r="U21" i="14"/>
  <c r="T21" i="14"/>
  <c r="F104" i="13"/>
  <c r="M81" i="13"/>
  <c r="L81" i="13"/>
  <c r="K81" i="13"/>
  <c r="J81" i="13"/>
  <c r="I81" i="13"/>
  <c r="M38" i="13"/>
  <c r="L38" i="13"/>
  <c r="K38" i="13"/>
  <c r="J38" i="13"/>
  <c r="I38" i="13"/>
  <c r="I24" i="13"/>
  <c r="K24" i="13"/>
  <c r="O57" i="10"/>
  <c r="N57" i="10"/>
  <c r="F13" i="10"/>
  <c r="L257" i="8"/>
  <c r="J237" i="8"/>
  <c r="H195" i="8"/>
  <c r="J185" i="8"/>
  <c r="I112" i="13"/>
  <c r="M112" i="13"/>
  <c r="L112" i="13"/>
  <c r="K112" i="13"/>
  <c r="J112" i="13"/>
  <c r="E104" i="13"/>
  <c r="J102" i="10"/>
  <c r="L102" i="10"/>
  <c r="J83" i="10"/>
  <c r="L83" i="10"/>
  <c r="F62" i="10"/>
  <c r="F41" i="10"/>
  <c r="H41" i="10"/>
  <c r="J10" i="10"/>
  <c r="L10" i="10"/>
  <c r="J276" i="8"/>
  <c r="L276" i="8"/>
  <c r="H256" i="8"/>
  <c r="J256" i="8"/>
  <c r="J218" i="8"/>
  <c r="L218" i="8"/>
  <c r="O208" i="8"/>
  <c r="J188" i="8"/>
  <c r="L188" i="8"/>
  <c r="D104" i="13"/>
  <c r="J83" i="13"/>
  <c r="I83" i="13"/>
  <c r="M83" i="13"/>
  <c r="L83" i="13"/>
  <c r="K83" i="13"/>
  <c r="J40" i="13"/>
  <c r="I40" i="13"/>
  <c r="H48" i="13"/>
  <c r="M40" i="13"/>
  <c r="L40" i="13"/>
  <c r="K40" i="13"/>
  <c r="J24" i="13"/>
  <c r="L24" i="13"/>
  <c r="L14" i="13"/>
  <c r="J14" i="13"/>
  <c r="M138" i="13"/>
  <c r="L138" i="13"/>
  <c r="K138" i="13"/>
  <c r="J138" i="13"/>
  <c r="I138" i="13"/>
  <c r="H146" i="13"/>
  <c r="L144" i="13"/>
  <c r="K144" i="13"/>
  <c r="J144" i="13"/>
  <c r="I144" i="13"/>
  <c r="M144" i="13"/>
  <c r="J134" i="13"/>
  <c r="I134" i="13"/>
  <c r="M134" i="13"/>
  <c r="L134" i="13"/>
  <c r="K134" i="13"/>
  <c r="M123" i="13"/>
  <c r="L123" i="13"/>
  <c r="K123" i="13"/>
  <c r="J123" i="13"/>
  <c r="I123" i="13"/>
  <c r="V51" i="12"/>
  <c r="U51" i="12"/>
  <c r="X51" i="12"/>
  <c r="V43" i="12"/>
  <c r="U43" i="12"/>
  <c r="X43" i="12"/>
  <c r="V35" i="12"/>
  <c r="U35" i="12"/>
  <c r="X35" i="12"/>
  <c r="V27" i="12"/>
  <c r="U27" i="12"/>
  <c r="X27" i="12"/>
  <c r="V19" i="12"/>
  <c r="U19" i="12"/>
  <c r="X19" i="12"/>
  <c r="W13" i="12"/>
  <c r="L103" i="10"/>
  <c r="N103" i="10"/>
  <c r="L76" i="10"/>
  <c r="J59" i="10"/>
  <c r="J21" i="10"/>
  <c r="L21" i="10"/>
  <c r="L241" i="8"/>
  <c r="O231" i="8"/>
  <c r="N231" i="8"/>
  <c r="L211" i="8"/>
  <c r="K88" i="13"/>
  <c r="J88" i="13"/>
  <c r="I88" i="13"/>
  <c r="M88" i="13"/>
  <c r="L88" i="13"/>
  <c r="K28" i="13"/>
  <c r="J28" i="13"/>
  <c r="I28" i="13"/>
  <c r="M28" i="13"/>
  <c r="L28" i="13"/>
  <c r="D56" i="12"/>
  <c r="F104" i="10"/>
  <c r="F85" i="10"/>
  <c r="H56" i="10"/>
  <c r="J56" i="10"/>
  <c r="H37" i="10"/>
  <c r="F20" i="10"/>
  <c r="H284" i="8"/>
  <c r="J274" i="8"/>
  <c r="H232" i="8"/>
  <c r="L120" i="13"/>
  <c r="K120" i="13"/>
  <c r="J120" i="13"/>
  <c r="I120" i="13"/>
  <c r="M120" i="13"/>
  <c r="L59" i="13"/>
  <c r="K59" i="13"/>
  <c r="J59" i="13"/>
  <c r="I59" i="13"/>
  <c r="M59" i="13"/>
  <c r="F160" i="13"/>
  <c r="W51" i="12"/>
  <c r="W43" i="12"/>
  <c r="W35" i="12"/>
  <c r="W27" i="12"/>
  <c r="W19" i="12"/>
  <c r="L109" i="10"/>
  <c r="J277" i="8"/>
  <c r="H257" i="8"/>
  <c r="J219" i="8"/>
  <c r="J189" i="8"/>
  <c r="M73" i="13"/>
  <c r="L73" i="13"/>
  <c r="K73" i="13"/>
  <c r="J73" i="13"/>
  <c r="I73" i="13"/>
  <c r="D34" i="13"/>
  <c r="E146" i="13"/>
  <c r="W9" i="12"/>
  <c r="L85" i="10"/>
  <c r="O75" i="10"/>
  <c r="N75" i="10"/>
  <c r="L58" i="10"/>
  <c r="L256" i="8"/>
  <c r="J236" i="8"/>
  <c r="H194" i="8"/>
  <c r="M79" i="13"/>
  <c r="L79" i="13"/>
  <c r="K79" i="13"/>
  <c r="J79" i="13"/>
  <c r="I79" i="13"/>
  <c r="M61" i="13"/>
  <c r="L61" i="13"/>
  <c r="K61" i="13"/>
  <c r="J61" i="13"/>
  <c r="I61" i="13"/>
  <c r="D146" i="13"/>
  <c r="D54" i="12"/>
  <c r="J109" i="10"/>
  <c r="L99" i="10"/>
  <c r="J82" i="10"/>
  <c r="J63" i="10"/>
  <c r="J17" i="10"/>
  <c r="L17" i="10"/>
  <c r="J283" i="8"/>
  <c r="L207" i="8"/>
  <c r="H189" i="8"/>
  <c r="N43" i="12"/>
  <c r="M43" i="12"/>
  <c r="L43" i="12"/>
  <c r="K43" i="12"/>
  <c r="J43" i="12"/>
  <c r="I43" i="12"/>
  <c r="L18" i="12"/>
  <c r="K18" i="12"/>
  <c r="J18" i="12"/>
  <c r="I18" i="12"/>
  <c r="N18" i="12"/>
  <c r="M18" i="12"/>
  <c r="L50" i="12"/>
  <c r="K50" i="12"/>
  <c r="J50" i="12"/>
  <c r="I50" i="12"/>
  <c r="N50" i="12"/>
  <c r="M50" i="12"/>
  <c r="J25" i="12"/>
  <c r="I25" i="12"/>
  <c r="N25" i="12"/>
  <c r="M25" i="12"/>
  <c r="L25" i="12"/>
  <c r="K25" i="12"/>
  <c r="I6" i="12"/>
  <c r="H53" i="12"/>
  <c r="N6" i="12"/>
  <c r="M6" i="12"/>
  <c r="L6" i="12"/>
  <c r="K6" i="12"/>
  <c r="J6" i="12"/>
  <c r="N40" i="12"/>
  <c r="M40" i="12"/>
  <c r="L40" i="12"/>
  <c r="K40" i="12"/>
  <c r="J40" i="12"/>
  <c r="I40" i="12"/>
  <c r="H21" i="10"/>
  <c r="H17" i="10"/>
  <c r="H145" i="8"/>
  <c r="H142" i="8"/>
  <c r="J142" i="8"/>
  <c r="H152" i="8"/>
  <c r="O145" i="8"/>
  <c r="N145" i="8"/>
  <c r="F65" i="8"/>
  <c r="O78" i="10"/>
  <c r="N78" i="10"/>
  <c r="N79" i="10"/>
  <c r="O79" i="10"/>
  <c r="J41" i="10"/>
  <c r="J34" i="10"/>
  <c r="H83" i="8"/>
  <c r="X13" i="13"/>
  <c r="W13" i="13"/>
  <c r="AA13" i="13"/>
  <c r="Z13" i="13"/>
  <c r="Y13" i="13"/>
  <c r="J165" i="8"/>
  <c r="H175" i="8"/>
  <c r="H172" i="8"/>
  <c r="L170" i="8"/>
  <c r="J169" i="8"/>
  <c r="J166" i="8"/>
  <c r="J163" i="8"/>
  <c r="H173" i="8"/>
  <c r="F53" i="8"/>
  <c r="J79" i="8"/>
  <c r="L130" i="8"/>
  <c r="H122" i="8"/>
  <c r="O121" i="8"/>
  <c r="N121" i="8"/>
  <c r="L131" i="8"/>
  <c r="L128" i="8"/>
  <c r="L125" i="8"/>
  <c r="C104" i="13"/>
  <c r="C160" i="13"/>
  <c r="J83" i="8"/>
  <c r="L83" i="8"/>
  <c r="F62" i="8"/>
  <c r="M39" i="6"/>
  <c r="L39" i="6"/>
  <c r="K39" i="6"/>
  <c r="J39" i="6"/>
  <c r="I39" i="6"/>
  <c r="W21" i="6"/>
  <c r="V21" i="6"/>
  <c r="U21" i="6"/>
  <c r="T21" i="6"/>
  <c r="S21" i="6"/>
  <c r="W30" i="5"/>
  <c r="V30" i="5"/>
  <c r="U30" i="5"/>
  <c r="T30" i="5"/>
  <c r="S30" i="5"/>
  <c r="M13" i="5"/>
  <c r="L13" i="5"/>
  <c r="K13" i="5"/>
  <c r="J13" i="5"/>
  <c r="I13" i="5"/>
  <c r="I47" i="6"/>
  <c r="K47" i="6"/>
  <c r="I18" i="6"/>
  <c r="M18" i="6"/>
  <c r="L18" i="6"/>
  <c r="K18" i="6"/>
  <c r="J18" i="6"/>
  <c r="K48" i="5"/>
  <c r="I48" i="5"/>
  <c r="I19" i="5"/>
  <c r="M19" i="5"/>
  <c r="L19" i="5"/>
  <c r="K19" i="5"/>
  <c r="J19" i="5"/>
  <c r="J61" i="8"/>
  <c r="L63" i="8"/>
  <c r="J29" i="6"/>
  <c r="I29" i="6"/>
  <c r="M29" i="6"/>
  <c r="L29" i="6"/>
  <c r="K29" i="6"/>
  <c r="J30" i="5"/>
  <c r="I30" i="5"/>
  <c r="M30" i="5"/>
  <c r="L30" i="5"/>
  <c r="K30" i="5"/>
  <c r="O78" i="8"/>
  <c r="N78" i="8"/>
  <c r="J58" i="8"/>
  <c r="J65" i="8"/>
  <c r="K17" i="5"/>
  <c r="J17" i="5"/>
  <c r="I17" i="5"/>
  <c r="M17" i="5"/>
  <c r="L17" i="5"/>
  <c r="F21" i="8"/>
  <c r="H21" i="8"/>
  <c r="L43" i="6"/>
  <c r="K43" i="6"/>
  <c r="J43" i="6"/>
  <c r="I43" i="6"/>
  <c r="M43" i="6"/>
  <c r="M47" i="6"/>
  <c r="V25" i="6"/>
  <c r="U25" i="6"/>
  <c r="T25" i="6"/>
  <c r="S25" i="6"/>
  <c r="W25" i="6"/>
  <c r="L8" i="6"/>
  <c r="K8" i="6"/>
  <c r="J8" i="6"/>
  <c r="I8" i="6"/>
  <c r="M8" i="6"/>
  <c r="L20" i="5"/>
  <c r="K20" i="5"/>
  <c r="J20" i="5"/>
  <c r="I20" i="5"/>
  <c r="M20" i="5"/>
  <c r="F41" i="8"/>
  <c r="H41" i="8"/>
  <c r="F40" i="8"/>
  <c r="H40" i="8"/>
  <c r="F119" i="8"/>
  <c r="F142" i="8"/>
  <c r="F36" i="8"/>
  <c r="H36" i="8"/>
  <c r="F169" i="8"/>
  <c r="F130" i="8"/>
  <c r="F218" i="8"/>
  <c r="F185" i="8"/>
  <c r="F273" i="8"/>
  <c r="F256" i="8"/>
  <c r="F173" i="8"/>
  <c r="F261" i="8"/>
  <c r="F214" i="8"/>
  <c r="H214" i="8"/>
  <c r="F153" i="8"/>
  <c r="F241" i="8"/>
  <c r="W44" i="6"/>
  <c r="V44" i="6"/>
  <c r="U44" i="6"/>
  <c r="T44" i="6"/>
  <c r="S44" i="6"/>
  <c r="W9" i="6"/>
  <c r="V9" i="6"/>
  <c r="U9" i="6"/>
  <c r="T9" i="6"/>
  <c r="S9" i="6"/>
  <c r="M39" i="5"/>
  <c r="L39" i="5"/>
  <c r="K39" i="5"/>
  <c r="J39" i="5"/>
  <c r="I39" i="5"/>
  <c r="W21" i="5"/>
  <c r="V21" i="5"/>
  <c r="U21" i="5"/>
  <c r="T21" i="5"/>
  <c r="S21" i="5"/>
  <c r="M33" i="6"/>
  <c r="L33" i="6"/>
  <c r="K33" i="6"/>
  <c r="J33" i="6"/>
  <c r="I33" i="6"/>
  <c r="M42" i="5"/>
  <c r="L42" i="5"/>
  <c r="K42" i="5"/>
  <c r="J42" i="5"/>
  <c r="I42" i="5"/>
  <c r="W24" i="5"/>
  <c r="V24" i="5"/>
  <c r="U24" i="5"/>
  <c r="T24" i="5"/>
  <c r="S24" i="5"/>
  <c r="M7" i="5"/>
  <c r="L7" i="5"/>
  <c r="K7" i="5"/>
  <c r="J7" i="5"/>
  <c r="I7" i="5"/>
  <c r="W50" i="6"/>
  <c r="V50" i="6"/>
  <c r="U50" i="6"/>
  <c r="T50" i="6"/>
  <c r="S50" i="6"/>
  <c r="W15" i="6"/>
  <c r="V15" i="6"/>
  <c r="U15" i="6"/>
  <c r="T15" i="6"/>
  <c r="S15" i="6"/>
  <c r="M21" i="5"/>
  <c r="L21" i="5"/>
  <c r="K21" i="5"/>
  <c r="J21" i="5"/>
  <c r="I21" i="5"/>
  <c r="I194" i="3"/>
  <c r="N183" i="3"/>
  <c r="M183" i="3"/>
  <c r="L183" i="3"/>
  <c r="K183" i="3"/>
  <c r="J183" i="3"/>
  <c r="I195" i="3"/>
  <c r="N184" i="3"/>
  <c r="M184" i="3"/>
  <c r="L184" i="3"/>
  <c r="K184" i="3"/>
  <c r="J184" i="3"/>
  <c r="L208" i="3"/>
  <c r="K208" i="3"/>
  <c r="J208" i="3"/>
  <c r="N208" i="3"/>
  <c r="M208" i="3"/>
  <c r="H195" i="3"/>
  <c r="K41" i="2"/>
  <c r="J41" i="2"/>
  <c r="K159" i="3"/>
  <c r="J159" i="3"/>
  <c r="N159" i="3"/>
  <c r="M159" i="3"/>
  <c r="L159" i="3"/>
  <c r="G195" i="3"/>
  <c r="M66" i="2"/>
  <c r="L66" i="2"/>
  <c r="F192" i="3"/>
  <c r="F193" i="3"/>
  <c r="H67" i="2"/>
  <c r="K64" i="2"/>
  <c r="J64" i="2"/>
  <c r="J16" i="2"/>
  <c r="K16" i="2"/>
  <c r="E186" i="3"/>
  <c r="E195" i="3"/>
  <c r="K73" i="2"/>
  <c r="J73" i="2"/>
  <c r="K72" i="2"/>
  <c r="J72" i="2"/>
  <c r="F42" i="2"/>
  <c r="F18" i="2"/>
  <c r="M129" i="3"/>
  <c r="L129" i="3"/>
  <c r="K129" i="3"/>
  <c r="J129" i="3"/>
  <c r="M69" i="2"/>
  <c r="L69" i="2"/>
  <c r="M44" i="2"/>
  <c r="L44" i="2"/>
  <c r="P141" i="19"/>
  <c r="R141" i="19"/>
  <c r="P115" i="19"/>
  <c r="R115" i="19"/>
  <c r="J85" i="19"/>
  <c r="H85" i="19"/>
  <c r="X70" i="19"/>
  <c r="R56" i="19"/>
  <c r="P56" i="19"/>
  <c r="R43" i="19"/>
  <c r="P43" i="19"/>
  <c r="R30" i="19"/>
  <c r="P30" i="19"/>
  <c r="J16" i="19"/>
  <c r="H16" i="19"/>
  <c r="H152" i="19"/>
  <c r="J152" i="19"/>
  <c r="H160" i="19"/>
  <c r="J160" i="19"/>
  <c r="F194" i="24"/>
  <c r="H117" i="19"/>
  <c r="J117" i="19"/>
  <c r="F119" i="19"/>
  <c r="H111" i="19"/>
  <c r="F121" i="19"/>
  <c r="F211" i="24"/>
  <c r="P122" i="19"/>
  <c r="R122" i="19"/>
  <c r="O121" i="19"/>
  <c r="H108" i="19"/>
  <c r="J108" i="19"/>
  <c r="G107" i="19"/>
  <c r="X99" i="19"/>
  <c r="X90" i="19"/>
  <c r="H80" i="19"/>
  <c r="G79" i="19"/>
  <c r="J80" i="19"/>
  <c r="H67" i="19"/>
  <c r="J67" i="19"/>
  <c r="X52" i="19"/>
  <c r="W51" i="19"/>
  <c r="P38" i="19"/>
  <c r="O37" i="19"/>
  <c r="R38" i="19"/>
  <c r="P25" i="19"/>
  <c r="R25" i="19"/>
  <c r="P12" i="19"/>
  <c r="R12" i="19"/>
  <c r="P154" i="19"/>
  <c r="R154" i="19"/>
  <c r="S21" i="22"/>
  <c r="U21" i="22"/>
  <c r="H132" i="19"/>
  <c r="J132" i="19"/>
  <c r="V77" i="19"/>
  <c r="N63" i="19"/>
  <c r="F49" i="19"/>
  <c r="P116" i="19"/>
  <c r="P138" i="19"/>
  <c r="P137" i="19"/>
  <c r="R137" i="19"/>
  <c r="X94" i="19"/>
  <c r="W93" i="19"/>
  <c r="R80" i="19"/>
  <c r="P80" i="19"/>
  <c r="O79" i="19"/>
  <c r="R67" i="19"/>
  <c r="P67" i="19"/>
  <c r="R54" i="19"/>
  <c r="P54" i="19"/>
  <c r="J40" i="19"/>
  <c r="H40" i="19"/>
  <c r="X25" i="19"/>
  <c r="X12" i="19"/>
  <c r="X154" i="19"/>
  <c r="H139" i="19"/>
  <c r="G147" i="19"/>
  <c r="J139" i="19"/>
  <c r="X115" i="19"/>
  <c r="V63" i="19"/>
  <c r="N49" i="19"/>
  <c r="F35" i="19"/>
  <c r="F21" i="19"/>
  <c r="X114" i="19"/>
  <c r="V133" i="19"/>
  <c r="V135" i="19"/>
  <c r="M102" i="17"/>
  <c r="L102" i="17"/>
  <c r="K102" i="17"/>
  <c r="J102" i="17"/>
  <c r="I102" i="17"/>
  <c r="F91" i="17"/>
  <c r="F65" i="17"/>
  <c r="Y16" i="17"/>
  <c r="W16" i="17"/>
  <c r="I116" i="17"/>
  <c r="M116" i="17"/>
  <c r="L116" i="17"/>
  <c r="K116" i="17"/>
  <c r="J116" i="17"/>
  <c r="F105" i="17"/>
  <c r="F79" i="17"/>
  <c r="I56" i="17"/>
  <c r="M56" i="17"/>
  <c r="L56" i="17"/>
  <c r="K56" i="17"/>
  <c r="J56" i="17"/>
  <c r="W13" i="17"/>
  <c r="V21" i="17"/>
  <c r="Z13" i="17"/>
  <c r="Y13" i="17"/>
  <c r="X13" i="17"/>
  <c r="V9" i="17"/>
  <c r="AA11" i="17" s="1"/>
  <c r="J130" i="17"/>
  <c r="I130" i="17"/>
  <c r="M130" i="17"/>
  <c r="L130" i="17"/>
  <c r="K130" i="17"/>
  <c r="F119" i="17"/>
  <c r="F93" i="17"/>
  <c r="J70" i="17"/>
  <c r="I70" i="17"/>
  <c r="M70" i="17"/>
  <c r="K70" i="17"/>
  <c r="L70" i="17"/>
  <c r="C51" i="17"/>
  <c r="C133" i="17"/>
  <c r="K67" i="17"/>
  <c r="J67" i="17"/>
  <c r="I67" i="17"/>
  <c r="L67" i="17"/>
  <c r="M67" i="17"/>
  <c r="Y18" i="17"/>
  <c r="X18" i="17"/>
  <c r="W18" i="17"/>
  <c r="Z18" i="17"/>
  <c r="AA18" i="17"/>
  <c r="L132" i="17"/>
  <c r="K132" i="17"/>
  <c r="J132" i="17"/>
  <c r="I132" i="17"/>
  <c r="M132" i="17"/>
  <c r="L115" i="17"/>
  <c r="K115" i="17"/>
  <c r="J115" i="17"/>
  <c r="I115" i="17"/>
  <c r="M115" i="17"/>
  <c r="L72" i="17"/>
  <c r="K72" i="17"/>
  <c r="J72" i="17"/>
  <c r="I72" i="17"/>
  <c r="M72" i="17"/>
  <c r="M146" i="17"/>
  <c r="L146" i="17"/>
  <c r="K146" i="17"/>
  <c r="J146" i="17"/>
  <c r="I146" i="17"/>
  <c r="M129" i="17"/>
  <c r="L129" i="17"/>
  <c r="K129" i="17"/>
  <c r="J129" i="17"/>
  <c r="I129" i="17"/>
  <c r="M86" i="17"/>
  <c r="L86" i="17"/>
  <c r="K86" i="17"/>
  <c r="J86" i="17"/>
  <c r="I86" i="17"/>
  <c r="R21" i="15"/>
  <c r="T18" i="14"/>
  <c r="V18" i="14"/>
  <c r="U18" i="14"/>
  <c r="E135" i="17"/>
  <c r="AA17" i="16"/>
  <c r="Z17" i="16"/>
  <c r="Y17" i="16"/>
  <c r="X17" i="16"/>
  <c r="W17" i="16"/>
  <c r="D121" i="17"/>
  <c r="D135" i="17"/>
  <c r="J88" i="17"/>
  <c r="L88" i="17"/>
  <c r="D65" i="17"/>
  <c r="L66" i="17"/>
  <c r="J66" i="17"/>
  <c r="L152" i="17"/>
  <c r="J152" i="17"/>
  <c r="Z16" i="16"/>
  <c r="Y16" i="16"/>
  <c r="X16" i="16"/>
  <c r="W16" i="16"/>
  <c r="AA16" i="16"/>
  <c r="X15" i="16"/>
  <c r="W15" i="16"/>
  <c r="AA15" i="16"/>
  <c r="Y15" i="16"/>
  <c r="Z15" i="16"/>
  <c r="P23" i="14"/>
  <c r="K93" i="13"/>
  <c r="I93" i="13"/>
  <c r="K75" i="13"/>
  <c r="I75" i="13"/>
  <c r="I18" i="13"/>
  <c r="K18" i="13"/>
  <c r="K10" i="13"/>
  <c r="I10" i="13"/>
  <c r="H101" i="10"/>
  <c r="L78" i="10"/>
  <c r="H55" i="10"/>
  <c r="J55" i="10"/>
  <c r="F11" i="10"/>
  <c r="H275" i="8"/>
  <c r="O255" i="8"/>
  <c r="N255" i="8"/>
  <c r="L213" i="8"/>
  <c r="J193" i="8"/>
  <c r="M152" i="13"/>
  <c r="L152" i="13"/>
  <c r="K152" i="13"/>
  <c r="J152" i="13"/>
  <c r="I152" i="13"/>
  <c r="H160" i="13"/>
  <c r="I78" i="13"/>
  <c r="M78" i="13"/>
  <c r="L78" i="13"/>
  <c r="K78" i="13"/>
  <c r="J78" i="13"/>
  <c r="I19" i="13"/>
  <c r="M19" i="13"/>
  <c r="L19" i="13"/>
  <c r="K19" i="13"/>
  <c r="J19" i="13"/>
  <c r="U20" i="13"/>
  <c r="W12" i="12"/>
  <c r="L108" i="10"/>
  <c r="N108" i="10"/>
  <c r="F100" i="10"/>
  <c r="O100" i="10"/>
  <c r="F81" i="10"/>
  <c r="H58" i="10"/>
  <c r="J58" i="10"/>
  <c r="F33" i="10"/>
  <c r="H33" i="10"/>
  <c r="J284" i="8"/>
  <c r="L284" i="8"/>
  <c r="O274" i="8"/>
  <c r="J254" i="8"/>
  <c r="L254" i="8"/>
  <c r="H234" i="8"/>
  <c r="J234" i="8"/>
  <c r="J196" i="8"/>
  <c r="L196" i="8"/>
  <c r="O186" i="8"/>
  <c r="J109" i="13"/>
  <c r="I109" i="13"/>
  <c r="M109" i="13"/>
  <c r="L109" i="13"/>
  <c r="K109" i="13"/>
  <c r="L93" i="13"/>
  <c r="J93" i="13"/>
  <c r="J66" i="13"/>
  <c r="I66" i="13"/>
  <c r="M66" i="13"/>
  <c r="L66" i="13"/>
  <c r="K66" i="13"/>
  <c r="M124" i="13"/>
  <c r="L124" i="13"/>
  <c r="K124" i="13"/>
  <c r="J124" i="13"/>
  <c r="I124" i="13"/>
  <c r="H132" i="13"/>
  <c r="J122" i="13"/>
  <c r="I122" i="13"/>
  <c r="M122" i="13"/>
  <c r="K122" i="13"/>
  <c r="L122" i="13"/>
  <c r="J151" i="13"/>
  <c r="I151" i="13"/>
  <c r="M151" i="13"/>
  <c r="L151" i="13"/>
  <c r="K151" i="13"/>
  <c r="M140" i="13"/>
  <c r="L140" i="13"/>
  <c r="K140" i="13"/>
  <c r="J140" i="13"/>
  <c r="I140" i="13"/>
  <c r="W50" i="12"/>
  <c r="W42" i="12"/>
  <c r="W34" i="12"/>
  <c r="W26" i="12"/>
  <c r="W18" i="12"/>
  <c r="O101" i="10"/>
  <c r="N101" i="10"/>
  <c r="L84" i="10"/>
  <c r="L65" i="10"/>
  <c r="F38" i="10"/>
  <c r="F19" i="10"/>
  <c r="F9" i="10"/>
  <c r="L277" i="8"/>
  <c r="L219" i="8"/>
  <c r="O209" i="8"/>
  <c r="N209" i="8"/>
  <c r="L189" i="8"/>
  <c r="K71" i="13"/>
  <c r="J71" i="13"/>
  <c r="I71" i="13"/>
  <c r="M71" i="13"/>
  <c r="L71" i="13"/>
  <c r="G48" i="13"/>
  <c r="K135" i="13"/>
  <c r="I135" i="13"/>
  <c r="W14" i="12"/>
  <c r="F53" i="12"/>
  <c r="F57" i="12" s="1"/>
  <c r="J54" i="10"/>
  <c r="L33" i="10"/>
  <c r="N33" i="10"/>
  <c r="J16" i="10"/>
  <c r="L16" i="10"/>
  <c r="J282" i="8"/>
  <c r="H240" i="8"/>
  <c r="J230" i="8"/>
  <c r="H188" i="8"/>
  <c r="D62" i="13"/>
  <c r="F48" i="13"/>
  <c r="L25" i="13"/>
  <c r="K25" i="13"/>
  <c r="J25" i="13"/>
  <c r="I25" i="13"/>
  <c r="M25" i="13"/>
  <c r="R20" i="13"/>
  <c r="F146" i="13"/>
  <c r="X48" i="12"/>
  <c r="V48" i="12"/>
  <c r="U48" i="12"/>
  <c r="X40" i="12"/>
  <c r="V40" i="12"/>
  <c r="U40" i="12"/>
  <c r="X32" i="12"/>
  <c r="V32" i="12"/>
  <c r="U32" i="12"/>
  <c r="X24" i="12"/>
  <c r="V24" i="12"/>
  <c r="U24" i="12"/>
  <c r="X16" i="12"/>
  <c r="V16" i="12"/>
  <c r="U16" i="12"/>
  <c r="O107" i="10"/>
  <c r="N107" i="10"/>
  <c r="F99" i="10"/>
  <c r="L63" i="10"/>
  <c r="J285" i="8"/>
  <c r="J255" i="8"/>
  <c r="H235" i="8"/>
  <c r="J197" i="8"/>
  <c r="F62" i="13"/>
  <c r="M39" i="13"/>
  <c r="L39" i="13"/>
  <c r="K39" i="13"/>
  <c r="J39" i="13"/>
  <c r="I39" i="13"/>
  <c r="E132" i="13"/>
  <c r="X6" i="12"/>
  <c r="V6" i="12"/>
  <c r="U6" i="12"/>
  <c r="X7" i="12"/>
  <c r="F102" i="10"/>
  <c r="F83" i="10"/>
  <c r="O56" i="10"/>
  <c r="N56" i="10"/>
  <c r="H274" i="8"/>
  <c r="O254" i="8"/>
  <c r="N254" i="8"/>
  <c r="L212" i="8"/>
  <c r="J192" i="8"/>
  <c r="D132" i="13"/>
  <c r="X57" i="12"/>
  <c r="V57" i="12"/>
  <c r="U57" i="12"/>
  <c r="O97" i="10"/>
  <c r="N97" i="10"/>
  <c r="F80" i="10"/>
  <c r="F61" i="10"/>
  <c r="O13" i="10"/>
  <c r="N13" i="10"/>
  <c r="L251" i="8"/>
  <c r="H233" i="8"/>
  <c r="L215" i="8"/>
  <c r="H197" i="8"/>
  <c r="J187" i="8"/>
  <c r="N19" i="12"/>
  <c r="M19" i="12"/>
  <c r="L19" i="12"/>
  <c r="K19" i="12"/>
  <c r="J19" i="12"/>
  <c r="I19" i="12"/>
  <c r="N51" i="12"/>
  <c r="M51" i="12"/>
  <c r="L51" i="12"/>
  <c r="K51" i="12"/>
  <c r="J51" i="12"/>
  <c r="I51" i="12"/>
  <c r="L26" i="12"/>
  <c r="K26" i="12"/>
  <c r="J26" i="12"/>
  <c r="I26" i="12"/>
  <c r="N26" i="12"/>
  <c r="M26" i="12"/>
  <c r="K7" i="12"/>
  <c r="J7" i="12"/>
  <c r="I7" i="12"/>
  <c r="H54" i="12"/>
  <c r="N7" i="12"/>
  <c r="M7" i="12"/>
  <c r="L7" i="12"/>
  <c r="J33" i="12"/>
  <c r="I33" i="12"/>
  <c r="N33" i="12"/>
  <c r="M33" i="12"/>
  <c r="L33" i="12"/>
  <c r="K33" i="12"/>
  <c r="N16" i="12"/>
  <c r="M16" i="12"/>
  <c r="L16" i="12"/>
  <c r="K16" i="12"/>
  <c r="J16" i="12"/>
  <c r="I16" i="12"/>
  <c r="N48" i="12"/>
  <c r="M48" i="12"/>
  <c r="L48" i="12"/>
  <c r="K48" i="12"/>
  <c r="J48" i="12"/>
  <c r="I48" i="12"/>
  <c r="H18" i="10"/>
  <c r="L152" i="8"/>
  <c r="H144" i="8"/>
  <c r="O143" i="8"/>
  <c r="N143" i="8"/>
  <c r="L153" i="8"/>
  <c r="L150" i="8"/>
  <c r="L147" i="8"/>
  <c r="F84" i="8"/>
  <c r="O57" i="8"/>
  <c r="F57" i="8"/>
  <c r="J35" i="10"/>
  <c r="J81" i="8"/>
  <c r="Z10" i="13"/>
  <c r="Y10" i="13"/>
  <c r="X10" i="13"/>
  <c r="W10" i="13"/>
  <c r="AA10" i="13"/>
  <c r="AA8" i="13"/>
  <c r="Z8" i="13"/>
  <c r="Y8" i="13"/>
  <c r="X8" i="13"/>
  <c r="W8" i="13"/>
  <c r="H167" i="8"/>
  <c r="H164" i="8"/>
  <c r="J175" i="8"/>
  <c r="H171" i="8"/>
  <c r="H168" i="8"/>
  <c r="J168" i="8"/>
  <c r="H165" i="8"/>
  <c r="L82" i="8"/>
  <c r="L121" i="8"/>
  <c r="O56" i="8"/>
  <c r="N56" i="8"/>
  <c r="J129" i="8"/>
  <c r="J126" i="8"/>
  <c r="L123" i="8"/>
  <c r="L120" i="8"/>
  <c r="F81" i="8"/>
  <c r="F60" i="8"/>
  <c r="H60" i="8"/>
  <c r="W37" i="6"/>
  <c r="V37" i="6"/>
  <c r="U37" i="6"/>
  <c r="T37" i="6"/>
  <c r="S37" i="6"/>
  <c r="W11" i="5"/>
  <c r="V11" i="5"/>
  <c r="U11" i="5"/>
  <c r="T11" i="5"/>
  <c r="S11" i="5"/>
  <c r="S45" i="6"/>
  <c r="U45" i="6"/>
  <c r="I34" i="6"/>
  <c r="M34" i="6"/>
  <c r="L34" i="6"/>
  <c r="K34" i="6"/>
  <c r="J34" i="6"/>
  <c r="U46" i="5"/>
  <c r="S46" i="5"/>
  <c r="I35" i="5"/>
  <c r="M35" i="5"/>
  <c r="L35" i="5"/>
  <c r="K35" i="5"/>
  <c r="J35" i="5"/>
  <c r="S17" i="5"/>
  <c r="W17" i="5"/>
  <c r="V17" i="5"/>
  <c r="U17" i="5"/>
  <c r="T17" i="5"/>
  <c r="L54" i="8"/>
  <c r="N54" i="8"/>
  <c r="L87" i="8"/>
  <c r="J45" i="6"/>
  <c r="I45" i="6"/>
  <c r="M45" i="6"/>
  <c r="L45" i="6"/>
  <c r="K45" i="6"/>
  <c r="T27" i="6"/>
  <c r="S27" i="6"/>
  <c r="W27" i="6"/>
  <c r="V27" i="6"/>
  <c r="U27" i="6"/>
  <c r="J10" i="6"/>
  <c r="I10" i="6"/>
  <c r="M10" i="6"/>
  <c r="L10" i="6"/>
  <c r="K10" i="6"/>
  <c r="J46" i="5"/>
  <c r="I46" i="5"/>
  <c r="M46" i="5"/>
  <c r="L46" i="5"/>
  <c r="K46" i="5"/>
  <c r="T28" i="5"/>
  <c r="S28" i="5"/>
  <c r="W28" i="5"/>
  <c r="V28" i="5"/>
  <c r="U28" i="5"/>
  <c r="J11" i="5"/>
  <c r="I11" i="5"/>
  <c r="M11" i="5"/>
  <c r="L11" i="5"/>
  <c r="K11" i="5"/>
  <c r="O75" i="8"/>
  <c r="N75" i="8"/>
  <c r="J64" i="8"/>
  <c r="L64" i="8"/>
  <c r="J62" i="8"/>
  <c r="K32" i="6"/>
  <c r="J32" i="6"/>
  <c r="I32" i="6"/>
  <c r="M32" i="6"/>
  <c r="L32" i="6"/>
  <c r="K33" i="5"/>
  <c r="J33" i="5"/>
  <c r="I33" i="5"/>
  <c r="M33" i="5"/>
  <c r="L33" i="5"/>
  <c r="F13" i="8"/>
  <c r="H13" i="8"/>
  <c r="L47" i="6"/>
  <c r="J47" i="6"/>
  <c r="V41" i="6"/>
  <c r="U41" i="6"/>
  <c r="T41" i="6"/>
  <c r="S41" i="6"/>
  <c r="W41" i="6"/>
  <c r="L36" i="5"/>
  <c r="K36" i="5"/>
  <c r="J36" i="5"/>
  <c r="I36" i="5"/>
  <c r="M36" i="5"/>
  <c r="V18" i="5"/>
  <c r="U18" i="5"/>
  <c r="T18" i="5"/>
  <c r="S18" i="5"/>
  <c r="W18" i="5"/>
  <c r="F106" i="8"/>
  <c r="H106" i="8"/>
  <c r="F164" i="8"/>
  <c r="F186" i="8"/>
  <c r="F282" i="8"/>
  <c r="F103" i="8"/>
  <c r="H103" i="8"/>
  <c r="F213" i="8"/>
  <c r="F152" i="8"/>
  <c r="F240" i="8"/>
  <c r="F207" i="8"/>
  <c r="F124" i="8"/>
  <c r="F107" i="8"/>
  <c r="H107" i="8"/>
  <c r="F195" i="8"/>
  <c r="F283" i="8"/>
  <c r="F258" i="8"/>
  <c r="H258" i="8"/>
  <c r="F175" i="8"/>
  <c r="F263" i="8"/>
  <c r="W37" i="5"/>
  <c r="V37" i="5"/>
  <c r="U37" i="5"/>
  <c r="T37" i="5"/>
  <c r="S37" i="5"/>
  <c r="M49" i="6"/>
  <c r="L49" i="6"/>
  <c r="K49" i="6"/>
  <c r="J49" i="6"/>
  <c r="I49" i="6"/>
  <c r="W31" i="6"/>
  <c r="V31" i="6"/>
  <c r="U31" i="6"/>
  <c r="T31" i="6"/>
  <c r="S31" i="6"/>
  <c r="W40" i="5"/>
  <c r="V40" i="5"/>
  <c r="U40" i="5"/>
  <c r="T40" i="5"/>
  <c r="S40" i="5"/>
  <c r="M20" i="6"/>
  <c r="L20" i="6"/>
  <c r="K20" i="6"/>
  <c r="J20" i="6"/>
  <c r="I20" i="6"/>
  <c r="M37" i="5"/>
  <c r="L37" i="5"/>
  <c r="K37" i="5"/>
  <c r="J37" i="5"/>
  <c r="I37" i="5"/>
  <c r="W19" i="5"/>
  <c r="V19" i="5"/>
  <c r="U19" i="5"/>
  <c r="T19" i="5"/>
  <c r="S19" i="5"/>
  <c r="N214" i="3"/>
  <c r="M214" i="3"/>
  <c r="L214" i="3"/>
  <c r="K214" i="3"/>
  <c r="J214" i="3"/>
  <c r="N215" i="3"/>
  <c r="M215" i="3"/>
  <c r="L215" i="3"/>
  <c r="K215" i="3"/>
  <c r="J215" i="3"/>
  <c r="L216" i="3"/>
  <c r="K216" i="3"/>
  <c r="J216" i="3"/>
  <c r="N216" i="3"/>
  <c r="M216" i="3"/>
  <c r="N138" i="3"/>
  <c r="M138" i="3"/>
  <c r="L138" i="3"/>
  <c r="K138" i="3"/>
  <c r="J138" i="3"/>
  <c r="H186" i="3"/>
  <c r="K37" i="2"/>
  <c r="J37" i="2"/>
  <c r="G190" i="3"/>
  <c r="K141" i="3"/>
  <c r="J141" i="3"/>
  <c r="N141" i="3"/>
  <c r="M141" i="3"/>
  <c r="L141" i="3"/>
  <c r="K60" i="2"/>
  <c r="J60" i="2"/>
  <c r="J12" i="2"/>
  <c r="K12" i="2"/>
  <c r="E188" i="3"/>
  <c r="E189" i="3"/>
  <c r="E194" i="3"/>
  <c r="M136" i="3"/>
  <c r="L136" i="3"/>
  <c r="K136" i="3"/>
  <c r="J136" i="3"/>
  <c r="N136" i="3"/>
  <c r="K63" i="2"/>
  <c r="J63" i="2"/>
  <c r="J124" i="3"/>
  <c r="M124" i="3"/>
  <c r="L124" i="3"/>
  <c r="K124" i="3"/>
  <c r="K131" i="3"/>
  <c r="J131" i="3"/>
  <c r="M131" i="3"/>
  <c r="L131" i="3"/>
  <c r="M127" i="3"/>
  <c r="L127" i="3"/>
  <c r="K127" i="3"/>
  <c r="J127" i="3"/>
  <c r="W91" i="19"/>
  <c r="X83" i="19"/>
  <c r="W79" i="19"/>
  <c r="O77" i="19"/>
  <c r="R69" i="19"/>
  <c r="P69" i="19"/>
  <c r="O65" i="19"/>
  <c r="G63" i="19"/>
  <c r="J55" i="19"/>
  <c r="H55" i="19"/>
  <c r="G51" i="19"/>
  <c r="J42" i="19"/>
  <c r="H42" i="19"/>
  <c r="J29" i="19"/>
  <c r="H29" i="19"/>
  <c r="X14" i="19"/>
  <c r="H153" i="19"/>
  <c r="G161" i="19"/>
  <c r="J153" i="19"/>
  <c r="F185" i="24"/>
  <c r="H185" i="24"/>
  <c r="X145" i="19"/>
  <c r="P114" i="19"/>
  <c r="R114" i="19"/>
  <c r="H112" i="19"/>
  <c r="F161" i="19"/>
  <c r="F209" i="24"/>
  <c r="F219" i="24"/>
  <c r="X144" i="19"/>
  <c r="X118" i="19"/>
  <c r="P104" i="19"/>
  <c r="R104" i="19"/>
  <c r="H99" i="19"/>
  <c r="J99" i="19"/>
  <c r="P89" i="19"/>
  <c r="R89" i="19"/>
  <c r="P76" i="19"/>
  <c r="R76" i="19"/>
  <c r="H62" i="19"/>
  <c r="J62" i="19"/>
  <c r="X47" i="19"/>
  <c r="X34" i="19"/>
  <c r="H24" i="19"/>
  <c r="G23" i="19"/>
  <c r="J24" i="19"/>
  <c r="H11" i="19"/>
  <c r="J11" i="19"/>
  <c r="P155" i="19"/>
  <c r="R155" i="19"/>
  <c r="R21" i="22"/>
  <c r="Y14" i="22"/>
  <c r="Z14" i="22"/>
  <c r="X14" i="22"/>
  <c r="AB14" i="22"/>
  <c r="AA14" i="22"/>
  <c r="P129" i="19"/>
  <c r="R129" i="19"/>
  <c r="V107" i="19"/>
  <c r="N93" i="19"/>
  <c r="P117" i="19"/>
  <c r="N147" i="19"/>
  <c r="N149" i="19"/>
  <c r="H131" i="19"/>
  <c r="J131" i="19"/>
  <c r="X89" i="19"/>
  <c r="X76" i="19"/>
  <c r="J66" i="19"/>
  <c r="H66" i="19"/>
  <c r="G65" i="19"/>
  <c r="J53" i="19"/>
  <c r="H53" i="19"/>
  <c r="X38" i="19"/>
  <c r="W37" i="19"/>
  <c r="R24" i="19"/>
  <c r="P24" i="19"/>
  <c r="O23" i="19"/>
  <c r="R11" i="19"/>
  <c r="P11" i="19"/>
  <c r="X155" i="19"/>
  <c r="P136" i="19"/>
  <c r="R136" i="19"/>
  <c r="O135" i="19"/>
  <c r="H113" i="19"/>
  <c r="J113" i="19"/>
  <c r="G119" i="19"/>
  <c r="N79" i="19"/>
  <c r="K123" i="17"/>
  <c r="I123" i="17"/>
  <c r="G79" i="17"/>
  <c r="K80" i="17"/>
  <c r="I80" i="17"/>
  <c r="I62" i="17"/>
  <c r="K62" i="17"/>
  <c r="G93" i="17"/>
  <c r="C63" i="17"/>
  <c r="G107" i="17"/>
  <c r="C77" i="17"/>
  <c r="K144" i="17"/>
  <c r="J144" i="17"/>
  <c r="I144" i="17"/>
  <c r="M144" i="17"/>
  <c r="L144" i="17"/>
  <c r="F133" i="17"/>
  <c r="F107" i="17"/>
  <c r="K84" i="17"/>
  <c r="J84" i="17"/>
  <c r="I84" i="17"/>
  <c r="M84" i="17"/>
  <c r="L84" i="17"/>
  <c r="H91" i="17"/>
  <c r="C65" i="17"/>
  <c r="G161" i="17"/>
  <c r="L89" i="17"/>
  <c r="K89" i="17"/>
  <c r="J89" i="17"/>
  <c r="I89" i="17"/>
  <c r="M89" i="17"/>
  <c r="U9" i="17"/>
  <c r="Y10" i="17"/>
  <c r="W10" i="17"/>
  <c r="M103" i="17"/>
  <c r="L103" i="17"/>
  <c r="K103" i="17"/>
  <c r="J103" i="17"/>
  <c r="I103" i="17"/>
  <c r="T20" i="14"/>
  <c r="W11" i="15"/>
  <c r="AA11" i="15"/>
  <c r="Z11" i="15"/>
  <c r="Y11" i="15"/>
  <c r="X11" i="15"/>
  <c r="Z14" i="15"/>
  <c r="X14" i="15"/>
  <c r="E63" i="17"/>
  <c r="E119" i="17"/>
  <c r="E79" i="17"/>
  <c r="AA9" i="15"/>
  <c r="Z9" i="15"/>
  <c r="Y9" i="15"/>
  <c r="X9" i="15"/>
  <c r="W9" i="15"/>
  <c r="AA10" i="15"/>
  <c r="AA14" i="15"/>
  <c r="AA18" i="15"/>
  <c r="D105" i="17"/>
  <c r="L97" i="17"/>
  <c r="J97" i="17"/>
  <c r="L74" i="17"/>
  <c r="J74" i="17"/>
  <c r="J160" i="17"/>
  <c r="L160" i="17"/>
  <c r="U21" i="15"/>
  <c r="Q23" i="14"/>
  <c r="M107" i="13"/>
  <c r="L107" i="13"/>
  <c r="K107" i="13"/>
  <c r="J107" i="13"/>
  <c r="I107" i="13"/>
  <c r="M89" i="13"/>
  <c r="L89" i="13"/>
  <c r="K89" i="13"/>
  <c r="J89" i="13"/>
  <c r="I89" i="13"/>
  <c r="M46" i="13"/>
  <c r="L46" i="13"/>
  <c r="K46" i="13"/>
  <c r="J46" i="13"/>
  <c r="I46" i="13"/>
  <c r="K32" i="13"/>
  <c r="I32" i="13"/>
  <c r="W45" i="12"/>
  <c r="W37" i="12"/>
  <c r="W29" i="12"/>
  <c r="W21" i="12"/>
  <c r="W11" i="12"/>
  <c r="L32" i="10"/>
  <c r="N32" i="10"/>
  <c r="H253" i="8"/>
  <c r="O233" i="8"/>
  <c r="N233" i="8"/>
  <c r="L191" i="8"/>
  <c r="V54" i="12"/>
  <c r="U54" i="12"/>
  <c r="F108" i="10"/>
  <c r="O108" i="10"/>
  <c r="N98" i="10"/>
  <c r="O98" i="10"/>
  <c r="L282" i="8"/>
  <c r="L252" i="8"/>
  <c r="N252" i="8"/>
  <c r="L194" i="8"/>
  <c r="J92" i="13"/>
  <c r="I92" i="13"/>
  <c r="M92" i="13"/>
  <c r="L92" i="13"/>
  <c r="K92" i="13"/>
  <c r="L50" i="13"/>
  <c r="J50" i="13"/>
  <c r="L32" i="13"/>
  <c r="J32" i="13"/>
  <c r="M141" i="13"/>
  <c r="L141" i="13"/>
  <c r="K141" i="13"/>
  <c r="J141" i="13"/>
  <c r="I141" i="13"/>
  <c r="K130" i="13"/>
  <c r="J130" i="13"/>
  <c r="I130" i="13"/>
  <c r="M130" i="13"/>
  <c r="L130" i="13"/>
  <c r="J159" i="13"/>
  <c r="I159" i="13"/>
  <c r="M159" i="13"/>
  <c r="L159" i="13"/>
  <c r="K159" i="13"/>
  <c r="M149" i="13"/>
  <c r="L149" i="13"/>
  <c r="K149" i="13"/>
  <c r="J149" i="13"/>
  <c r="I149" i="13"/>
  <c r="F101" i="10"/>
  <c r="F84" i="10"/>
  <c r="F65" i="10"/>
  <c r="O55" i="10"/>
  <c r="N55" i="10"/>
  <c r="J257" i="8"/>
  <c r="H237" i="8"/>
  <c r="H207" i="8"/>
  <c r="D118" i="13"/>
  <c r="K97" i="13"/>
  <c r="J97" i="13"/>
  <c r="I97" i="13"/>
  <c r="M97" i="13"/>
  <c r="L97" i="13"/>
  <c r="K54" i="13"/>
  <c r="J54" i="13"/>
  <c r="I54" i="13"/>
  <c r="H62" i="13"/>
  <c r="M54" i="13"/>
  <c r="L54" i="13"/>
  <c r="J100" i="10"/>
  <c r="J81" i="10"/>
  <c r="J62" i="10"/>
  <c r="O33" i="10"/>
  <c r="L14" i="10"/>
  <c r="L280" i="8"/>
  <c r="J260" i="8"/>
  <c r="H218" i="8"/>
  <c r="J208" i="8"/>
  <c r="L85" i="13"/>
  <c r="K85" i="13"/>
  <c r="J85" i="13"/>
  <c r="I85" i="13"/>
  <c r="M85" i="13"/>
  <c r="E76" i="13"/>
  <c r="G62" i="13"/>
  <c r="G20" i="13"/>
  <c r="C56" i="12"/>
  <c r="F107" i="10"/>
  <c r="H86" i="10"/>
  <c r="L283" i="8"/>
  <c r="O273" i="8"/>
  <c r="N273" i="8"/>
  <c r="L253" i="8"/>
  <c r="L195" i="8"/>
  <c r="O185" i="8"/>
  <c r="N185" i="8"/>
  <c r="M99" i="13"/>
  <c r="L99" i="13"/>
  <c r="K99" i="13"/>
  <c r="J99" i="13"/>
  <c r="I99" i="13"/>
  <c r="G76" i="13"/>
  <c r="M22" i="13"/>
  <c r="L22" i="13"/>
  <c r="K22" i="13"/>
  <c r="J22" i="13"/>
  <c r="I22" i="13"/>
  <c r="M9" i="13"/>
  <c r="L9" i="13"/>
  <c r="K9" i="13"/>
  <c r="J9" i="13"/>
  <c r="I9" i="13"/>
  <c r="L135" i="13"/>
  <c r="J135" i="13"/>
  <c r="A13" i="12"/>
  <c r="D53" i="12"/>
  <c r="D57" i="12" s="1"/>
  <c r="H100" i="10"/>
  <c r="H81" i="10"/>
  <c r="F56" i="10"/>
  <c r="H252" i="8"/>
  <c r="O232" i="8"/>
  <c r="N232" i="8"/>
  <c r="L190" i="8"/>
  <c r="M87" i="13"/>
  <c r="L87" i="13"/>
  <c r="K87" i="13"/>
  <c r="J87" i="13"/>
  <c r="I87" i="13"/>
  <c r="D48" i="13"/>
  <c r="M27" i="13"/>
  <c r="L27" i="13"/>
  <c r="K27" i="13"/>
  <c r="J27" i="13"/>
  <c r="I27" i="13"/>
  <c r="W56" i="12"/>
  <c r="X45" i="12"/>
  <c r="V45" i="12"/>
  <c r="U45" i="12"/>
  <c r="X37" i="12"/>
  <c r="V37" i="12"/>
  <c r="U37" i="12"/>
  <c r="X29" i="12"/>
  <c r="V29" i="12"/>
  <c r="U29" i="12"/>
  <c r="X21" i="12"/>
  <c r="V21" i="12"/>
  <c r="U21" i="12"/>
  <c r="A14" i="12"/>
  <c r="G56" i="12"/>
  <c r="O105" i="10"/>
  <c r="N105" i="10"/>
  <c r="F97" i="10"/>
  <c r="H97" i="10"/>
  <c r="F78" i="10"/>
  <c r="H78" i="10"/>
  <c r="F40" i="10"/>
  <c r="H40" i="10"/>
  <c r="J261" i="8"/>
  <c r="L185" i="8"/>
  <c r="N23" i="12"/>
  <c r="M23" i="12"/>
  <c r="L23" i="12"/>
  <c r="K23" i="12"/>
  <c r="J23" i="12"/>
  <c r="I23" i="12"/>
  <c r="L30" i="12"/>
  <c r="K30" i="12"/>
  <c r="J30" i="12"/>
  <c r="I30" i="12"/>
  <c r="N30" i="12"/>
  <c r="M30" i="12"/>
  <c r="K12" i="12"/>
  <c r="J12" i="12"/>
  <c r="I12" i="12"/>
  <c r="N12" i="12"/>
  <c r="M12" i="12"/>
  <c r="L12" i="12"/>
  <c r="J37" i="12"/>
  <c r="I37" i="12"/>
  <c r="N37" i="12"/>
  <c r="M37" i="12"/>
  <c r="L37" i="12"/>
  <c r="K37" i="12"/>
  <c r="N20" i="12"/>
  <c r="M20" i="12"/>
  <c r="L20" i="12"/>
  <c r="K20" i="12"/>
  <c r="J20" i="12"/>
  <c r="I20" i="12"/>
  <c r="N52" i="12"/>
  <c r="M52" i="12"/>
  <c r="L52" i="12"/>
  <c r="K52" i="12"/>
  <c r="J52" i="12"/>
  <c r="I52" i="12"/>
  <c r="H15" i="10"/>
  <c r="J15" i="10"/>
  <c r="O142" i="8"/>
  <c r="N142" i="8"/>
  <c r="L149" i="8"/>
  <c r="L146" i="8"/>
  <c r="J152" i="8"/>
  <c r="J149" i="8"/>
  <c r="N55" i="8"/>
  <c r="O55" i="8"/>
  <c r="O76" i="10"/>
  <c r="N76" i="10"/>
  <c r="J43" i="10"/>
  <c r="H147" i="8"/>
  <c r="L79" i="8"/>
  <c r="Z14" i="13"/>
  <c r="Y14" i="13"/>
  <c r="X14" i="13"/>
  <c r="W14" i="13"/>
  <c r="AA14" i="13"/>
  <c r="V20" i="13"/>
  <c r="AA12" i="13"/>
  <c r="Z12" i="13"/>
  <c r="Y12" i="13"/>
  <c r="X12" i="13"/>
  <c r="W12" i="13"/>
  <c r="O166" i="8"/>
  <c r="N166" i="8"/>
  <c r="L165" i="8"/>
  <c r="J164" i="8"/>
  <c r="H174" i="8"/>
  <c r="O167" i="8"/>
  <c r="N167" i="8"/>
  <c r="F82" i="8"/>
  <c r="F61" i="8"/>
  <c r="H61" i="8"/>
  <c r="L85" i="8"/>
  <c r="F75" i="8"/>
  <c r="H75" i="8"/>
  <c r="F56" i="8"/>
  <c r="H56" i="8"/>
  <c r="L119" i="8"/>
  <c r="L126" i="8"/>
  <c r="J125" i="8"/>
  <c r="J122" i="8"/>
  <c r="J119" i="8"/>
  <c r="H129" i="8"/>
  <c r="C34" i="13"/>
  <c r="C146" i="13"/>
  <c r="H125" i="8"/>
  <c r="F79" i="8"/>
  <c r="H79" i="8"/>
  <c r="H58" i="8"/>
  <c r="M31" i="6"/>
  <c r="L31" i="6"/>
  <c r="K31" i="6"/>
  <c r="J31" i="6"/>
  <c r="I31" i="6"/>
  <c r="M40" i="5"/>
  <c r="L40" i="5"/>
  <c r="K40" i="5"/>
  <c r="J40" i="5"/>
  <c r="I40" i="5"/>
  <c r="W22" i="5"/>
  <c r="V22" i="5"/>
  <c r="U22" i="5"/>
  <c r="T22" i="5"/>
  <c r="S22" i="5"/>
  <c r="L62" i="8"/>
  <c r="L57" i="8"/>
  <c r="N57" i="8"/>
  <c r="J21" i="6"/>
  <c r="I21" i="6"/>
  <c r="M21" i="6"/>
  <c r="L21" i="6"/>
  <c r="K21" i="6"/>
  <c r="J22" i="5"/>
  <c r="I22" i="5"/>
  <c r="M22" i="5"/>
  <c r="L22" i="5"/>
  <c r="K22" i="5"/>
  <c r="N79" i="8"/>
  <c r="O79" i="8"/>
  <c r="J55" i="8"/>
  <c r="L35" i="6"/>
  <c r="K35" i="6"/>
  <c r="J35" i="6"/>
  <c r="I35" i="6"/>
  <c r="M35" i="6"/>
  <c r="V17" i="6"/>
  <c r="U17" i="6"/>
  <c r="T17" i="6"/>
  <c r="S17" i="6"/>
  <c r="W17" i="6"/>
  <c r="V46" i="5"/>
  <c r="T46" i="5"/>
  <c r="F216" i="8"/>
  <c r="F163" i="8"/>
  <c r="F238" i="8"/>
  <c r="F260" i="8"/>
  <c r="F31" i="8"/>
  <c r="H31" i="8"/>
  <c r="F120" i="8"/>
  <c r="F235" i="8"/>
  <c r="F166" i="8"/>
  <c r="F254" i="8"/>
  <c r="F215" i="8"/>
  <c r="F146" i="8"/>
  <c r="F121" i="8"/>
  <c r="F209" i="8"/>
  <c r="F104" i="8"/>
  <c r="H104" i="8"/>
  <c r="F280" i="8"/>
  <c r="H280" i="8"/>
  <c r="F189" i="8"/>
  <c r="F277" i="8"/>
  <c r="W36" i="6"/>
  <c r="V36" i="6"/>
  <c r="U36" i="6"/>
  <c r="T36" i="6"/>
  <c r="S36" i="6"/>
  <c r="M31" i="5"/>
  <c r="L31" i="5"/>
  <c r="K31" i="5"/>
  <c r="J31" i="5"/>
  <c r="I31" i="5"/>
  <c r="M25" i="6"/>
  <c r="L25" i="6"/>
  <c r="K25" i="6"/>
  <c r="J25" i="6"/>
  <c r="I25" i="6"/>
  <c r="M14" i="6"/>
  <c r="L14" i="6"/>
  <c r="K14" i="6"/>
  <c r="J14" i="6"/>
  <c r="I14" i="6"/>
  <c r="M34" i="5"/>
  <c r="L34" i="5"/>
  <c r="K34" i="5"/>
  <c r="J34" i="5"/>
  <c r="I34" i="5"/>
  <c r="F9" i="8"/>
  <c r="H9" i="8"/>
  <c r="W42" i="6"/>
  <c r="V42" i="6"/>
  <c r="U42" i="6"/>
  <c r="T42" i="6"/>
  <c r="S42" i="6"/>
  <c r="W7" i="6"/>
  <c r="V7" i="6"/>
  <c r="U7" i="6"/>
  <c r="T7" i="6"/>
  <c r="S7" i="6"/>
  <c r="N156" i="3"/>
  <c r="M156" i="3"/>
  <c r="L156" i="3"/>
  <c r="K156" i="3"/>
  <c r="J156" i="3"/>
  <c r="N218" i="3"/>
  <c r="M218" i="3"/>
  <c r="L218" i="3"/>
  <c r="K218" i="3"/>
  <c r="J218" i="3"/>
  <c r="J169" i="3"/>
  <c r="N169" i="3"/>
  <c r="M169" i="3"/>
  <c r="K169" i="3"/>
  <c r="L169" i="3"/>
  <c r="J178" i="3"/>
  <c r="N178" i="3"/>
  <c r="M178" i="3"/>
  <c r="I189" i="3"/>
  <c r="L178" i="3"/>
  <c r="K178" i="3"/>
  <c r="H190" i="3"/>
  <c r="K155" i="3"/>
  <c r="J155" i="3"/>
  <c r="N155" i="3"/>
  <c r="M155" i="3"/>
  <c r="L155" i="3"/>
  <c r="G194" i="3"/>
  <c r="F187" i="3"/>
  <c r="K32" i="2"/>
  <c r="J32" i="2"/>
  <c r="M162" i="3"/>
  <c r="L162" i="3"/>
  <c r="K162" i="3"/>
  <c r="J162" i="3"/>
  <c r="N162" i="3"/>
  <c r="E192" i="3"/>
  <c r="E193" i="3"/>
  <c r="K7" i="2"/>
  <c r="J7" i="2"/>
  <c r="N161" i="3"/>
  <c r="M161" i="3"/>
  <c r="L161" i="3"/>
  <c r="K161" i="3"/>
  <c r="J161" i="3"/>
  <c r="K62" i="2"/>
  <c r="J62" i="2"/>
  <c r="J34" i="2"/>
  <c r="K34" i="2"/>
  <c r="K10" i="2"/>
  <c r="J10" i="2"/>
  <c r="N71" i="2"/>
  <c r="M71" i="2"/>
  <c r="L71" i="2"/>
  <c r="K71" i="2"/>
  <c r="J71" i="2"/>
  <c r="M45" i="2"/>
  <c r="L45" i="2"/>
  <c r="M132" i="27"/>
  <c r="L132" i="27"/>
  <c r="K132" i="27"/>
  <c r="J132" i="27"/>
  <c r="I132" i="27"/>
  <c r="T148" i="18"/>
  <c r="S148" i="18"/>
  <c r="R148" i="18"/>
  <c r="J50" i="21"/>
  <c r="I50" i="21"/>
  <c r="H50" i="21"/>
  <c r="N119" i="22"/>
  <c r="M119" i="22"/>
  <c r="L119" i="22"/>
  <c r="K119" i="22"/>
  <c r="J119" i="22"/>
  <c r="AB64" i="18"/>
  <c r="AA64" i="18"/>
  <c r="Z64" i="18"/>
  <c r="S62" i="18"/>
  <c r="R62" i="18"/>
  <c r="T62" i="18"/>
  <c r="D7" i="19"/>
  <c r="L20" i="27"/>
  <c r="K20" i="27"/>
  <c r="J20" i="27"/>
  <c r="I20" i="27"/>
  <c r="M20" i="27"/>
  <c r="AA118" i="18"/>
  <c r="Z118" i="18"/>
  <c r="AB118" i="18"/>
  <c r="I11" i="37"/>
  <c r="H11" i="37"/>
  <c r="G11" i="37"/>
  <c r="L16" i="43"/>
  <c r="N16" i="43"/>
  <c r="M16" i="43"/>
  <c r="T36" i="18"/>
  <c r="S36" i="18"/>
  <c r="R36" i="18"/>
  <c r="J35" i="17"/>
  <c r="I35" i="17"/>
  <c r="M35" i="17"/>
  <c r="K35" i="17"/>
  <c r="L35" i="17"/>
  <c r="T8" i="18"/>
  <c r="S8" i="18"/>
  <c r="R8" i="18"/>
  <c r="T56" i="18"/>
  <c r="T26" i="18"/>
  <c r="T43" i="18"/>
  <c r="T116" i="18"/>
  <c r="T151" i="18"/>
  <c r="T74" i="18"/>
  <c r="T113" i="18"/>
  <c r="T15" i="18"/>
  <c r="T88" i="18"/>
  <c r="T127" i="18"/>
  <c r="T72" i="18"/>
  <c r="T89" i="18"/>
  <c r="T98" i="18"/>
  <c r="T159" i="18"/>
  <c r="T82" i="18"/>
  <c r="T99" i="18"/>
  <c r="T31" i="18"/>
  <c r="T66" i="18"/>
  <c r="T143" i="18"/>
  <c r="T158" i="18"/>
  <c r="T45" i="18"/>
  <c r="T80" i="18"/>
  <c r="T157" i="18"/>
  <c r="T51" i="18"/>
  <c r="T55" i="18"/>
  <c r="T68" i="18"/>
  <c r="T81" i="18"/>
  <c r="T108" i="18"/>
  <c r="T138" i="18"/>
  <c r="T155" i="18"/>
  <c r="T27" i="18"/>
  <c r="T53" i="18"/>
  <c r="T139" i="18"/>
  <c r="T37" i="18"/>
  <c r="T41" i="18"/>
  <c r="T54" i="18"/>
  <c r="T67" i="18"/>
  <c r="T149" i="18"/>
  <c r="T153" i="18"/>
  <c r="T38" i="18"/>
  <c r="T115" i="18"/>
  <c r="T150" i="18"/>
  <c r="T10" i="18"/>
  <c r="T13" i="18"/>
  <c r="T30" i="18"/>
  <c r="T47" i="18"/>
  <c r="T17" i="18"/>
  <c r="T18" i="18"/>
  <c r="T57" i="18"/>
  <c r="T130" i="18"/>
  <c r="T32" i="18"/>
  <c r="T71" i="18"/>
  <c r="T144" i="18"/>
  <c r="T16" i="18"/>
  <c r="T33" i="18"/>
  <c r="T42" i="18"/>
  <c r="T128" i="18"/>
  <c r="T145" i="18"/>
  <c r="T154" i="18"/>
  <c r="T39" i="18"/>
  <c r="T73" i="18"/>
  <c r="T142" i="18"/>
  <c r="T129" i="18"/>
  <c r="T65" i="18"/>
  <c r="T87" i="18"/>
  <c r="T122" i="18"/>
  <c r="T24" i="18"/>
  <c r="T101" i="18"/>
  <c r="T136" i="18"/>
  <c r="T12" i="18"/>
  <c r="T25" i="18"/>
  <c r="T107" i="18"/>
  <c r="T111" i="18"/>
  <c r="T124" i="18"/>
  <c r="T137" i="18"/>
  <c r="T125" i="18"/>
  <c r="T69" i="18"/>
  <c r="T86" i="18"/>
  <c r="T103" i="18"/>
  <c r="T14" i="18"/>
  <c r="T79" i="18"/>
  <c r="T96" i="18"/>
  <c r="T100" i="18"/>
  <c r="T117" i="18"/>
  <c r="T126" i="18"/>
  <c r="T19" i="18"/>
  <c r="T28" i="18"/>
  <c r="T114" i="18"/>
  <c r="T131" i="18"/>
  <c r="T140" i="18"/>
  <c r="T29" i="18"/>
  <c r="T102" i="18"/>
  <c r="T141" i="18"/>
  <c r="T60" i="18"/>
  <c r="T95" i="18"/>
  <c r="T112" i="18"/>
  <c r="T9" i="18"/>
  <c r="T52" i="18"/>
  <c r="T121" i="18"/>
  <c r="T83" i="18"/>
  <c r="T109" i="18"/>
  <c r="T11" i="18"/>
  <c r="T93" i="18"/>
  <c r="T97" i="18"/>
  <c r="T110" i="18"/>
  <c r="T123" i="18"/>
  <c r="T59" i="18"/>
  <c r="T94" i="18"/>
  <c r="L7" i="19"/>
  <c r="I62" i="27"/>
  <c r="M62" i="27"/>
  <c r="K62" i="27"/>
  <c r="J62" i="27"/>
  <c r="L62" i="27"/>
  <c r="AB92" i="18"/>
  <c r="AA92" i="18"/>
  <c r="Z92" i="18"/>
  <c r="J92" i="21"/>
  <c r="I92" i="21"/>
  <c r="H92" i="21"/>
  <c r="H87" i="33"/>
  <c r="M48" i="27"/>
  <c r="L48" i="27"/>
  <c r="J48" i="27"/>
  <c r="K48" i="27"/>
  <c r="I48" i="27"/>
  <c r="J76" i="27"/>
  <c r="I76" i="27"/>
  <c r="L76" i="27"/>
  <c r="M76" i="27"/>
  <c r="K76" i="27"/>
  <c r="L118" i="26"/>
  <c r="K118" i="26"/>
  <c r="J118" i="26"/>
  <c r="I118" i="26"/>
  <c r="M118" i="26"/>
  <c r="M34" i="26"/>
  <c r="L34" i="26"/>
  <c r="K34" i="26"/>
  <c r="J34" i="26"/>
  <c r="I34" i="26"/>
  <c r="M20" i="26"/>
  <c r="L20" i="26"/>
  <c r="K20" i="26"/>
  <c r="J20" i="26"/>
  <c r="I20" i="26"/>
  <c r="M161" i="22"/>
  <c r="L161" i="22"/>
  <c r="K161" i="22"/>
  <c r="J161" i="22"/>
  <c r="N161" i="22"/>
  <c r="I132" i="18"/>
  <c r="K132" i="18"/>
  <c r="J132" i="18"/>
  <c r="K50" i="18"/>
  <c r="J50" i="18"/>
  <c r="I50" i="18"/>
  <c r="K92" i="18"/>
  <c r="J92" i="18"/>
  <c r="I92" i="18"/>
  <c r="J106" i="21"/>
  <c r="I106" i="21"/>
  <c r="H106" i="21"/>
  <c r="K104" i="18"/>
  <c r="J104" i="18"/>
  <c r="I104" i="18"/>
  <c r="K22" i="18"/>
  <c r="J22" i="18"/>
  <c r="I22" i="18"/>
  <c r="M161" i="16"/>
  <c r="L161" i="16"/>
  <c r="K161" i="16"/>
  <c r="J161" i="16"/>
  <c r="I161" i="16"/>
  <c r="L149" i="16"/>
  <c r="K149" i="16"/>
  <c r="J149" i="16"/>
  <c r="I149" i="16"/>
  <c r="M149" i="16"/>
  <c r="I63" i="16"/>
  <c r="M63" i="16"/>
  <c r="L63" i="16"/>
  <c r="K63" i="16"/>
  <c r="J63" i="16"/>
  <c r="M37" i="17"/>
  <c r="L37" i="17"/>
  <c r="K37" i="17"/>
  <c r="J37" i="17"/>
  <c r="I37" i="17"/>
  <c r="AB8" i="18"/>
  <c r="AA8" i="18"/>
  <c r="Z8" i="18"/>
  <c r="M161" i="15"/>
  <c r="L161" i="15"/>
  <c r="K161" i="15"/>
  <c r="J161" i="15"/>
  <c r="I161" i="15"/>
  <c r="AB155" i="18"/>
  <c r="L9" i="17"/>
  <c r="K9" i="17"/>
  <c r="J9" i="17"/>
  <c r="I9" i="17"/>
  <c r="M9" i="17"/>
  <c r="J163" i="14"/>
  <c r="I163" i="14"/>
  <c r="K163" i="14"/>
  <c r="M133" i="16"/>
  <c r="L133" i="16"/>
  <c r="K133" i="16"/>
  <c r="J133" i="16"/>
  <c r="I133" i="16"/>
  <c r="L114" i="3"/>
  <c r="K114" i="3"/>
  <c r="J114" i="3"/>
  <c r="M114" i="3"/>
  <c r="M43" i="2"/>
  <c r="L43" i="2"/>
  <c r="K43" i="2"/>
  <c r="J43" i="2"/>
  <c r="K123" i="3"/>
  <c r="J123" i="3"/>
  <c r="M123" i="3"/>
  <c r="L123" i="3"/>
  <c r="K145" i="41"/>
  <c r="K90" i="27"/>
  <c r="J90" i="27"/>
  <c r="I90" i="27"/>
  <c r="M90" i="27"/>
  <c r="L90" i="27"/>
  <c r="N63" i="22"/>
  <c r="M63" i="22"/>
  <c r="L63" i="22"/>
  <c r="K63" i="22"/>
  <c r="J63" i="22"/>
  <c r="M132" i="26"/>
  <c r="L132" i="26"/>
  <c r="K132" i="26"/>
  <c r="J132" i="26"/>
  <c r="I132" i="26"/>
  <c r="M49" i="22"/>
  <c r="L49" i="22"/>
  <c r="J49" i="22"/>
  <c r="N49" i="22"/>
  <c r="K49" i="22"/>
  <c r="M34" i="27"/>
  <c r="L34" i="27"/>
  <c r="K34" i="27"/>
  <c r="I34" i="27"/>
  <c r="J34" i="27"/>
  <c r="AB150" i="18"/>
  <c r="AB115" i="18"/>
  <c r="AB38" i="18"/>
  <c r="J134" i="21"/>
  <c r="I134" i="21"/>
  <c r="H134" i="21"/>
  <c r="T22" i="21"/>
  <c r="S22" i="21"/>
  <c r="R22" i="21"/>
  <c r="I76" i="18"/>
  <c r="K76" i="18"/>
  <c r="J76" i="18"/>
  <c r="AB153" i="18"/>
  <c r="AB148" i="18"/>
  <c r="AA148" i="18"/>
  <c r="Z148" i="18"/>
  <c r="S118" i="18"/>
  <c r="R118" i="18"/>
  <c r="T118" i="18"/>
  <c r="T92" i="18"/>
  <c r="S92" i="18"/>
  <c r="R92" i="18"/>
  <c r="AB67" i="18"/>
  <c r="AA62" i="18"/>
  <c r="Z62" i="18"/>
  <c r="AB62" i="18"/>
  <c r="AB41" i="18"/>
  <c r="AB36" i="18"/>
  <c r="AA36" i="18"/>
  <c r="Z36" i="18"/>
  <c r="J22" i="21"/>
  <c r="I22" i="21"/>
  <c r="H22" i="21"/>
  <c r="K118" i="18"/>
  <c r="J118" i="18"/>
  <c r="I118" i="18"/>
  <c r="K36" i="18"/>
  <c r="J36" i="18"/>
  <c r="I36" i="18"/>
  <c r="AB152" i="18"/>
  <c r="AB139" i="18"/>
  <c r="AB135" i="18"/>
  <c r="AB53" i="18"/>
  <c r="AB40" i="18"/>
  <c r="AB27" i="18"/>
  <c r="AB23" i="18"/>
  <c r="AB158" i="18"/>
  <c r="K48" i="18"/>
  <c r="J48" i="18"/>
  <c r="I48" i="18"/>
  <c r="T146" i="18"/>
  <c r="S146" i="18"/>
  <c r="R146" i="18"/>
  <c r="T120" i="18"/>
  <c r="S120" i="18"/>
  <c r="R120" i="18"/>
  <c r="M11" i="17"/>
  <c r="M127" i="16"/>
  <c r="M91" i="15"/>
  <c r="L91" i="15"/>
  <c r="K91" i="15"/>
  <c r="J91" i="15"/>
  <c r="I91" i="15"/>
  <c r="M150" i="16"/>
  <c r="M115" i="16"/>
  <c r="M29" i="16"/>
  <c r="AB95" i="18"/>
  <c r="M146" i="16"/>
  <c r="M60" i="16"/>
  <c r="K8" i="18"/>
  <c r="J8" i="18"/>
  <c r="I8" i="18"/>
  <c r="M117" i="16"/>
  <c r="M83" i="16"/>
  <c r="M14" i="16"/>
  <c r="M38" i="17"/>
  <c r="M114" i="16"/>
  <c r="L147" i="15"/>
  <c r="K147" i="15"/>
  <c r="J147" i="15"/>
  <c r="I147" i="15"/>
  <c r="M147" i="15"/>
  <c r="K65" i="18"/>
  <c r="M34" i="17"/>
  <c r="M119" i="16"/>
  <c r="L119" i="16"/>
  <c r="K119" i="16"/>
  <c r="J119" i="16"/>
  <c r="I119" i="16"/>
  <c r="M93" i="16"/>
  <c r="L93" i="16"/>
  <c r="K93" i="16"/>
  <c r="J93" i="16"/>
  <c r="I93" i="16"/>
  <c r="M42" i="16"/>
  <c r="K11" i="18"/>
  <c r="K34" i="18"/>
  <c r="J34" i="18"/>
  <c r="I34" i="18"/>
  <c r="M160" i="17"/>
  <c r="M88" i="17"/>
  <c r="M100" i="17"/>
  <c r="K10" i="18"/>
  <c r="M83" i="17"/>
  <c r="M156" i="16"/>
  <c r="M154" i="17"/>
  <c r="M35" i="16"/>
  <c r="L35" i="16"/>
  <c r="K35" i="16"/>
  <c r="J35" i="16"/>
  <c r="I35" i="16"/>
  <c r="M39" i="16"/>
  <c r="M139" i="16"/>
  <c r="K23" i="14"/>
  <c r="J23" i="14"/>
  <c r="I23" i="14"/>
  <c r="M151" i="16"/>
  <c r="M113" i="16"/>
  <c r="M35" i="15"/>
  <c r="L35" i="15"/>
  <c r="K35" i="15"/>
  <c r="J35" i="15"/>
  <c r="I35" i="15"/>
  <c r="M49" i="15"/>
  <c r="L49" i="15"/>
  <c r="K49" i="15"/>
  <c r="J49" i="15"/>
  <c r="I49" i="15"/>
  <c r="M118" i="3"/>
  <c r="L118" i="3"/>
  <c r="K118" i="3"/>
  <c r="J118" i="3"/>
  <c r="T7" i="19"/>
  <c r="Z7" i="19"/>
  <c r="J16" i="43"/>
  <c r="I16" i="43"/>
  <c r="H16" i="43"/>
  <c r="T11" i="37"/>
  <c r="S11" i="37"/>
  <c r="R11" i="37"/>
  <c r="Q11" i="37"/>
  <c r="P11" i="37"/>
  <c r="O11" i="37"/>
  <c r="M77" i="22"/>
  <c r="L77" i="22"/>
  <c r="K77" i="22"/>
  <c r="J77" i="22"/>
  <c r="N77" i="22"/>
  <c r="AB85" i="18"/>
  <c r="AB68" i="18"/>
  <c r="AB51" i="18"/>
  <c r="AB46" i="18"/>
  <c r="I20" i="18"/>
  <c r="K20" i="18"/>
  <c r="J20" i="18"/>
  <c r="AB84" i="18"/>
  <c r="AB75" i="18"/>
  <c r="AB58" i="18"/>
  <c r="J120" i="21"/>
  <c r="I120" i="21"/>
  <c r="H120" i="21"/>
  <c r="K62" i="18"/>
  <c r="J62" i="18"/>
  <c r="I62" i="18"/>
  <c r="AB156" i="18"/>
  <c r="T160" i="18"/>
  <c r="S160" i="18"/>
  <c r="R160" i="18"/>
  <c r="T134" i="18"/>
  <c r="S134" i="18"/>
  <c r="R134" i="18"/>
  <c r="AB104" i="18"/>
  <c r="AA104" i="18"/>
  <c r="Z104" i="18"/>
  <c r="AB78" i="18"/>
  <c r="AA78" i="18"/>
  <c r="Z78" i="18"/>
  <c r="AB70" i="18"/>
  <c r="AB61" i="18"/>
  <c r="AB44" i="18"/>
  <c r="T48" i="18"/>
  <c r="S48" i="18"/>
  <c r="R48" i="18"/>
  <c r="T22" i="18"/>
  <c r="S22" i="18"/>
  <c r="R22" i="18"/>
  <c r="K160" i="18"/>
  <c r="J160" i="18"/>
  <c r="I160" i="18"/>
  <c r="AB90" i="18"/>
  <c r="AA90" i="18"/>
  <c r="Z90" i="18"/>
  <c r="AB112" i="18"/>
  <c r="M20" i="17"/>
  <c r="M24" i="17"/>
  <c r="K91" i="16"/>
  <c r="J91" i="16"/>
  <c r="I91" i="16"/>
  <c r="M91" i="16"/>
  <c r="L91" i="16"/>
  <c r="I9" i="16"/>
  <c r="M9" i="16"/>
  <c r="L9" i="16"/>
  <c r="K9" i="16"/>
  <c r="J9" i="16"/>
  <c r="AB39" i="18"/>
  <c r="M46" i="17"/>
  <c r="M13" i="17"/>
  <c r="M79" i="16"/>
  <c r="L79" i="16"/>
  <c r="K79" i="16"/>
  <c r="J79" i="16"/>
  <c r="I79" i="16"/>
  <c r="M28" i="16"/>
  <c r="I64" i="18"/>
  <c r="K64" i="18"/>
  <c r="J64" i="18"/>
  <c r="M43" i="17"/>
  <c r="M137" i="16"/>
  <c r="M94" i="16"/>
  <c r="M59" i="16"/>
  <c r="M28" i="17"/>
  <c r="AB138" i="18"/>
  <c r="M30" i="16"/>
  <c r="J51" i="14"/>
  <c r="I51" i="14"/>
  <c r="K51" i="14"/>
  <c r="I107" i="16"/>
  <c r="M107" i="16"/>
  <c r="L107" i="16"/>
  <c r="K107" i="16"/>
  <c r="J107" i="16"/>
  <c r="M73" i="16"/>
  <c r="L122" i="3"/>
  <c r="K122" i="3"/>
  <c r="J122" i="3"/>
  <c r="M122" i="3"/>
  <c r="J116" i="3"/>
  <c r="M116" i="3"/>
  <c r="L116" i="3"/>
  <c r="K116" i="3"/>
  <c r="P16" i="42"/>
  <c r="T16" i="42"/>
  <c r="R16" i="42"/>
  <c r="S16" i="42"/>
  <c r="Q16" i="42"/>
  <c r="L11" i="37"/>
  <c r="K11" i="37"/>
  <c r="M11" i="37"/>
  <c r="M160" i="26"/>
  <c r="L160" i="26"/>
  <c r="K160" i="26"/>
  <c r="I160" i="26"/>
  <c r="J160" i="26"/>
  <c r="N91" i="22"/>
  <c r="M91" i="22"/>
  <c r="L91" i="22"/>
  <c r="K91" i="22"/>
  <c r="J91" i="22"/>
  <c r="T132" i="18"/>
  <c r="S132" i="18"/>
  <c r="R132" i="18"/>
  <c r="S106" i="18"/>
  <c r="R106" i="18"/>
  <c r="T106" i="18"/>
  <c r="AB81" i="18"/>
  <c r="AB76" i="18"/>
  <c r="AA76" i="18"/>
  <c r="Z76" i="18"/>
  <c r="AB55" i="18"/>
  <c r="AA50" i="18"/>
  <c r="Z50" i="18"/>
  <c r="AB50" i="18"/>
  <c r="T20" i="18"/>
  <c r="S20" i="18"/>
  <c r="R20" i="18"/>
  <c r="AB157" i="18"/>
  <c r="AB80" i="18"/>
  <c r="AB45" i="18"/>
  <c r="AB143" i="18"/>
  <c r="AB66" i="18"/>
  <c r="AB31" i="18"/>
  <c r="AB47" i="18"/>
  <c r="M33" i="17"/>
  <c r="M15" i="17"/>
  <c r="K135" i="16"/>
  <c r="J135" i="16"/>
  <c r="I135" i="16"/>
  <c r="M135" i="16"/>
  <c r="L135" i="16"/>
  <c r="M84" i="16"/>
  <c r="M49" i="16"/>
  <c r="L49" i="16"/>
  <c r="K49" i="16"/>
  <c r="I49" i="16"/>
  <c r="J49" i="16"/>
  <c r="M30" i="17"/>
  <c r="M124" i="16"/>
  <c r="L37" i="16"/>
  <c r="K37" i="16"/>
  <c r="J37" i="16"/>
  <c r="I37" i="16"/>
  <c r="M37" i="16"/>
  <c r="T90" i="18"/>
  <c r="S90" i="18"/>
  <c r="R90" i="18"/>
  <c r="T64" i="18"/>
  <c r="S64" i="18"/>
  <c r="R64" i="18"/>
  <c r="M103" i="16"/>
  <c r="M69" i="16"/>
  <c r="M32" i="17"/>
  <c r="M23" i="17"/>
  <c r="L23" i="17"/>
  <c r="K23" i="17"/>
  <c r="J23" i="17"/>
  <c r="I23" i="17"/>
  <c r="M57" i="16"/>
  <c r="AB56" i="18"/>
  <c r="L21" i="17"/>
  <c r="K21" i="17"/>
  <c r="J21" i="17"/>
  <c r="I21" i="17"/>
  <c r="M21" i="17"/>
  <c r="M123" i="16"/>
  <c r="M80" i="16"/>
  <c r="M45" i="16"/>
  <c r="K116" i="18"/>
  <c r="K90" i="18"/>
  <c r="J90" i="18"/>
  <c r="I90" i="18"/>
  <c r="AB9" i="18"/>
  <c r="M102" i="16"/>
  <c r="M19" i="16"/>
  <c r="K26" i="18"/>
  <c r="M62" i="17"/>
  <c r="K129" i="18"/>
  <c r="M109" i="17"/>
  <c r="K112" i="18"/>
  <c r="M117" i="17"/>
  <c r="M20" i="16"/>
  <c r="M63" i="15"/>
  <c r="L63" i="15"/>
  <c r="K63" i="15"/>
  <c r="J63" i="15"/>
  <c r="I63" i="15"/>
  <c r="M96" i="16"/>
  <c r="M108" i="16"/>
  <c r="M82" i="16"/>
  <c r="M16" i="16"/>
  <c r="K107" i="14"/>
  <c r="J107" i="14"/>
  <c r="I107" i="14"/>
  <c r="M120" i="3"/>
  <c r="L120" i="3"/>
  <c r="K120" i="3"/>
  <c r="J120" i="3"/>
  <c r="J17" i="2"/>
  <c r="M17" i="2"/>
  <c r="L17" i="2"/>
  <c r="K17" i="2"/>
  <c r="H16" i="42"/>
  <c r="J16" i="42"/>
  <c r="I16" i="42"/>
  <c r="M146" i="27"/>
  <c r="L146" i="27"/>
  <c r="K146" i="27"/>
  <c r="I146" i="27"/>
  <c r="J146" i="27"/>
  <c r="M62" i="26"/>
  <c r="L62" i="26"/>
  <c r="J62" i="26"/>
  <c r="K62" i="26"/>
  <c r="I62" i="26"/>
  <c r="I76" i="26"/>
  <c r="M76" i="26"/>
  <c r="K76" i="26"/>
  <c r="J76" i="26"/>
  <c r="L76" i="26"/>
  <c r="M105" i="22"/>
  <c r="L105" i="22"/>
  <c r="K105" i="22"/>
  <c r="J105" i="22"/>
  <c r="N105" i="22"/>
  <c r="AB159" i="18"/>
  <c r="AB98" i="18"/>
  <c r="AB89" i="18"/>
  <c r="AB72" i="18"/>
  <c r="AB127" i="18"/>
  <c r="AB110" i="18"/>
  <c r="AB93" i="18"/>
  <c r="AB88" i="18"/>
  <c r="AB15" i="18"/>
  <c r="AB113" i="18"/>
  <c r="AB74" i="18"/>
  <c r="AB116" i="18"/>
  <c r="AB99" i="18"/>
  <c r="AB65" i="18"/>
  <c r="M42" i="17"/>
  <c r="M136" i="16"/>
  <c r="M101" i="16"/>
  <c r="M81" i="16"/>
  <c r="M38" i="16"/>
  <c r="I105" i="15"/>
  <c r="M105" i="15"/>
  <c r="L105" i="15"/>
  <c r="J105" i="15"/>
  <c r="K105" i="15"/>
  <c r="AB129" i="18"/>
  <c r="AB34" i="18"/>
  <c r="AA34" i="18"/>
  <c r="Z34" i="18"/>
  <c r="M27" i="17"/>
  <c r="M12" i="17"/>
  <c r="M112" i="16"/>
  <c r="J77" i="16"/>
  <c r="I77" i="16"/>
  <c r="M77" i="16"/>
  <c r="K77" i="16"/>
  <c r="L77" i="16"/>
  <c r="M34" i="16"/>
  <c r="K9" i="18"/>
  <c r="M100" i="16"/>
  <c r="AB108" i="18"/>
  <c r="T34" i="18"/>
  <c r="S34" i="18"/>
  <c r="R34" i="18"/>
  <c r="M88" i="16"/>
  <c r="M68" i="16"/>
  <c r="M45" i="17"/>
  <c r="M57" i="17"/>
  <c r="AB103" i="18"/>
  <c r="M123" i="17"/>
  <c r="M97" i="17"/>
  <c r="M71" i="17"/>
  <c r="M10" i="17"/>
  <c r="M142" i="16"/>
  <c r="K93" i="14"/>
  <c r="J93" i="14"/>
  <c r="I93" i="14"/>
  <c r="M147" i="16"/>
  <c r="L147" i="16"/>
  <c r="K147" i="16"/>
  <c r="J147" i="16"/>
  <c r="I147" i="16"/>
  <c r="M159" i="16"/>
  <c r="K37" i="14"/>
  <c r="J37" i="14"/>
  <c r="I37" i="14"/>
  <c r="M117" i="3"/>
  <c r="L117" i="3"/>
  <c r="K117" i="3"/>
  <c r="J117" i="3"/>
  <c r="M113" i="3"/>
  <c r="L113" i="3"/>
  <c r="K113" i="3"/>
  <c r="J113" i="3"/>
  <c r="AB121" i="18"/>
  <c r="AB52" i="18"/>
  <c r="J79" i="17"/>
  <c r="I79" i="17"/>
  <c r="M79" i="17"/>
  <c r="L79" i="17"/>
  <c r="K79" i="17"/>
  <c r="M143" i="17"/>
  <c r="M40" i="17"/>
  <c r="M99" i="16"/>
  <c r="I121" i="14"/>
  <c r="K121" i="14"/>
  <c r="J121" i="14"/>
  <c r="M12" i="16"/>
  <c r="M56" i="16"/>
  <c r="M125" i="16"/>
  <c r="M68" i="2"/>
  <c r="L68" i="2"/>
  <c r="K68" i="2"/>
  <c r="J68" i="2"/>
  <c r="N68" i="2"/>
  <c r="M18" i="2"/>
  <c r="L18" i="2"/>
  <c r="K18" i="2"/>
  <c r="J18" i="2"/>
  <c r="T16" i="43"/>
  <c r="S16" i="43"/>
  <c r="R16" i="43"/>
  <c r="Q16" i="43"/>
  <c r="P16" i="43"/>
  <c r="N16" i="42"/>
  <c r="L16" i="42"/>
  <c r="M16" i="42"/>
  <c r="M160" i="27"/>
  <c r="L160" i="27"/>
  <c r="J160" i="27"/>
  <c r="I160" i="27"/>
  <c r="K160" i="27"/>
  <c r="L104" i="27"/>
  <c r="K104" i="27"/>
  <c r="J104" i="27"/>
  <c r="I104" i="27"/>
  <c r="M104" i="27"/>
  <c r="J90" i="26"/>
  <c r="I90" i="26"/>
  <c r="L90" i="26"/>
  <c r="M90" i="26"/>
  <c r="K90" i="26"/>
  <c r="M146" i="26"/>
  <c r="L146" i="26"/>
  <c r="K146" i="26"/>
  <c r="J146" i="26"/>
  <c r="I146" i="26"/>
  <c r="M118" i="27"/>
  <c r="L118" i="27"/>
  <c r="K118" i="27"/>
  <c r="J118" i="27"/>
  <c r="I118" i="27"/>
  <c r="M133" i="22"/>
  <c r="L133" i="22"/>
  <c r="K133" i="22"/>
  <c r="J133" i="22"/>
  <c r="N133" i="22"/>
  <c r="M21" i="22"/>
  <c r="N21" i="22"/>
  <c r="L21" i="22"/>
  <c r="K21" i="22"/>
  <c r="J21" i="22"/>
  <c r="AB141" i="18"/>
  <c r="AB124" i="18"/>
  <c r="AB107" i="18"/>
  <c r="AB102" i="18"/>
  <c r="AB29" i="18"/>
  <c r="AB12" i="18"/>
  <c r="J78" i="21"/>
  <c r="I78" i="21"/>
  <c r="H78" i="21"/>
  <c r="M48" i="26"/>
  <c r="L48" i="26"/>
  <c r="K48" i="26"/>
  <c r="I48" i="26"/>
  <c r="J48" i="26"/>
  <c r="AB140" i="18"/>
  <c r="AB131" i="18"/>
  <c r="AB114" i="18"/>
  <c r="AB28" i="18"/>
  <c r="AB19" i="18"/>
  <c r="AB160" i="18"/>
  <c r="AA160" i="18"/>
  <c r="Z160" i="18"/>
  <c r="AB134" i="18"/>
  <c r="AA134" i="18"/>
  <c r="Z134" i="18"/>
  <c r="AB126" i="18"/>
  <c r="AB117" i="18"/>
  <c r="AB100" i="18"/>
  <c r="T104" i="18"/>
  <c r="S104" i="18"/>
  <c r="R104" i="18"/>
  <c r="T78" i="18"/>
  <c r="S78" i="18"/>
  <c r="R78" i="18"/>
  <c r="AB48" i="18"/>
  <c r="AA48" i="18"/>
  <c r="Z48" i="18"/>
  <c r="AB22" i="18"/>
  <c r="AA22" i="18"/>
  <c r="Z22" i="18"/>
  <c r="AB14" i="18"/>
  <c r="J162" i="21"/>
  <c r="I162" i="21"/>
  <c r="H162" i="21"/>
  <c r="K134" i="18"/>
  <c r="J134" i="18"/>
  <c r="I134" i="18"/>
  <c r="AB13" i="18"/>
  <c r="M19" i="17"/>
  <c r="M110" i="16"/>
  <c r="K23" i="16"/>
  <c r="J23" i="16"/>
  <c r="I23" i="16"/>
  <c r="M23" i="16"/>
  <c r="L23" i="16"/>
  <c r="M141" i="16"/>
  <c r="I21" i="16"/>
  <c r="M21" i="16"/>
  <c r="L21" i="16"/>
  <c r="K21" i="16"/>
  <c r="J21" i="16"/>
  <c r="AB60" i="18"/>
  <c r="AB43" i="18"/>
  <c r="M86" i="16"/>
  <c r="K146" i="18"/>
  <c r="J146" i="18"/>
  <c r="I146" i="18"/>
  <c r="I120" i="18"/>
  <c r="K120" i="18"/>
  <c r="J120" i="18"/>
  <c r="M41" i="17"/>
  <c r="M74" i="16"/>
  <c r="M65" i="16"/>
  <c r="L65" i="16"/>
  <c r="K65" i="16"/>
  <c r="J65" i="16"/>
  <c r="I65" i="16"/>
  <c r="M31" i="16"/>
  <c r="K133" i="15"/>
  <c r="J133" i="15"/>
  <c r="I133" i="15"/>
  <c r="L133" i="15"/>
  <c r="M133" i="15"/>
  <c r="AB142" i="18"/>
  <c r="M29" i="17"/>
  <c r="M131" i="16"/>
  <c r="M97" i="16"/>
  <c r="J36" i="21"/>
  <c r="I36" i="21"/>
  <c r="H36" i="21"/>
  <c r="K47" i="18"/>
  <c r="K13" i="18"/>
  <c r="M154" i="16"/>
  <c r="M111" i="16"/>
  <c r="M76" i="16"/>
  <c r="M11" i="16"/>
  <c r="AB120" i="18"/>
  <c r="AA120" i="18"/>
  <c r="Z120" i="18"/>
  <c r="M80" i="17"/>
  <c r="M126" i="17"/>
  <c r="M157" i="17"/>
  <c r="M54" i="17"/>
  <c r="AB17" i="18"/>
  <c r="M131" i="17"/>
  <c r="K60" i="18"/>
  <c r="AB69" i="18"/>
  <c r="M140" i="17"/>
  <c r="M152" i="17"/>
  <c r="M53" i="16"/>
  <c r="M130" i="16"/>
  <c r="M27" i="16"/>
  <c r="M116" i="16"/>
  <c r="K65" i="14"/>
  <c r="J65" i="14"/>
  <c r="I65" i="14"/>
  <c r="M44" i="16"/>
  <c r="M14" i="17"/>
  <c r="M121" i="3"/>
  <c r="L121" i="3"/>
  <c r="K121" i="3"/>
  <c r="J121" i="3"/>
  <c r="M42" i="2"/>
  <c r="L42" i="2"/>
  <c r="K42" i="2"/>
  <c r="J42" i="2"/>
  <c r="M119" i="3"/>
  <c r="L119" i="3"/>
  <c r="K119" i="3"/>
  <c r="J119" i="3"/>
  <c r="K115" i="3"/>
  <c r="J115" i="3"/>
  <c r="M115" i="3"/>
  <c r="L115" i="3"/>
  <c r="K104" i="26"/>
  <c r="J104" i="26"/>
  <c r="I104" i="26"/>
  <c r="M104" i="26"/>
  <c r="L104" i="26"/>
  <c r="N147" i="22"/>
  <c r="M147" i="22"/>
  <c r="L147" i="22"/>
  <c r="K147" i="22"/>
  <c r="J147" i="22"/>
  <c r="N35" i="22"/>
  <c r="M35" i="22"/>
  <c r="L35" i="22"/>
  <c r="K35" i="22"/>
  <c r="J35" i="22"/>
  <c r="AB137" i="18"/>
  <c r="AB132" i="18"/>
  <c r="AA132" i="18"/>
  <c r="Z132" i="18"/>
  <c r="AB111" i="18"/>
  <c r="AA106" i="18"/>
  <c r="Z106" i="18"/>
  <c r="AB106" i="18"/>
  <c r="T76" i="18"/>
  <c r="S76" i="18"/>
  <c r="R76" i="18"/>
  <c r="S50" i="18"/>
  <c r="R50" i="18"/>
  <c r="T50" i="18"/>
  <c r="AB25" i="18"/>
  <c r="AB20" i="18"/>
  <c r="AA20" i="18"/>
  <c r="Z20" i="18"/>
  <c r="K106" i="18"/>
  <c r="J106" i="18"/>
  <c r="I106" i="18"/>
  <c r="AB136" i="18"/>
  <c r="AB101" i="18"/>
  <c r="AB24" i="18"/>
  <c r="J64" i="21"/>
  <c r="I64" i="21"/>
  <c r="H64" i="21"/>
  <c r="K148" i="18"/>
  <c r="J148" i="18"/>
  <c r="I148" i="18"/>
  <c r="AB122" i="18"/>
  <c r="AB87" i="18"/>
  <c r="AB10" i="18"/>
  <c r="K78" i="18"/>
  <c r="J78" i="18"/>
  <c r="I78" i="18"/>
  <c r="AB151" i="18"/>
  <c r="AB30" i="18"/>
  <c r="M153" i="16"/>
  <c r="M67" i="16"/>
  <c r="M24" i="16"/>
  <c r="J148" i="21"/>
  <c r="I148" i="21"/>
  <c r="H148" i="21"/>
  <c r="M89" i="16"/>
  <c r="M55" i="16"/>
  <c r="AB26" i="18"/>
  <c r="M44" i="17"/>
  <c r="M16" i="17"/>
  <c r="M138" i="16"/>
  <c r="M51" i="16"/>
  <c r="L51" i="16"/>
  <c r="K51" i="16"/>
  <c r="J51" i="16"/>
  <c r="I51" i="16"/>
  <c r="J119" i="15"/>
  <c r="I119" i="15"/>
  <c r="M119" i="15"/>
  <c r="L119" i="15"/>
  <c r="K119" i="15"/>
  <c r="K49" i="17"/>
  <c r="J49" i="17"/>
  <c r="I49" i="17"/>
  <c r="M49" i="17"/>
  <c r="L49" i="17"/>
  <c r="M160" i="16"/>
  <c r="M40" i="16"/>
  <c r="M140" i="16"/>
  <c r="L105" i="16"/>
  <c r="K105" i="16"/>
  <c r="J105" i="16"/>
  <c r="I105" i="16"/>
  <c r="M105" i="16"/>
  <c r="M62" i="16"/>
  <c r="M26" i="17"/>
  <c r="M85" i="16"/>
  <c r="M114" i="17"/>
  <c r="M31" i="17"/>
  <c r="AB86" i="18"/>
  <c r="AB146" i="18"/>
  <c r="AA146" i="18"/>
  <c r="Z146" i="18"/>
  <c r="J121" i="16"/>
  <c r="I121" i="16"/>
  <c r="M121" i="16"/>
  <c r="L121" i="16"/>
  <c r="K121" i="16"/>
  <c r="M87" i="16"/>
  <c r="M21" i="15"/>
  <c r="L21" i="15"/>
  <c r="K21" i="15"/>
  <c r="J21" i="15"/>
  <c r="I21" i="15"/>
  <c r="K79" i="14"/>
  <c r="J79" i="14"/>
  <c r="I79" i="14"/>
  <c r="M70" i="16"/>
  <c r="K135" i="14"/>
  <c r="J135" i="14"/>
  <c r="I135" i="14"/>
  <c r="M77" i="15"/>
  <c r="L77" i="15"/>
  <c r="K77" i="15"/>
  <c r="J77" i="15"/>
  <c r="I77" i="15"/>
  <c r="K149" i="14"/>
  <c r="J149" i="14"/>
  <c r="I149" i="14"/>
  <c r="M18" i="17"/>
  <c r="M67" i="2"/>
  <c r="L67" i="2"/>
  <c r="K67" i="2"/>
  <c r="J67" i="2"/>
  <c r="U77" i="19" l="1"/>
  <c r="U79" i="19"/>
  <c r="Z79" i="19" s="1"/>
  <c r="Z151" i="19"/>
  <c r="M105" i="19"/>
  <c r="M107" i="19"/>
  <c r="E35" i="19"/>
  <c r="E37" i="19"/>
  <c r="E147" i="19"/>
  <c r="E149" i="19"/>
  <c r="M207" i="3"/>
  <c r="L207" i="3"/>
  <c r="K207" i="3"/>
  <c r="J207" i="3"/>
  <c r="M198" i="3"/>
  <c r="L198" i="3"/>
  <c r="K198" i="3"/>
  <c r="J198" i="3"/>
  <c r="M197" i="3"/>
  <c r="L197" i="3"/>
  <c r="K197" i="3"/>
  <c r="J197" i="3"/>
  <c r="K44" i="2"/>
  <c r="J44" i="2"/>
  <c r="U9" i="19"/>
  <c r="Z9" i="19" s="1"/>
  <c r="Z18" i="19"/>
  <c r="Z100" i="19"/>
  <c r="U119" i="19"/>
  <c r="U121" i="19"/>
  <c r="Z160" i="19"/>
  <c r="M35" i="19"/>
  <c r="M37" i="19"/>
  <c r="M147" i="19"/>
  <c r="M149" i="19"/>
  <c r="E77" i="19"/>
  <c r="E79" i="19"/>
  <c r="J202" i="3"/>
  <c r="M202" i="3"/>
  <c r="L202" i="3"/>
  <c r="K202" i="3"/>
  <c r="K201" i="3"/>
  <c r="J201" i="3"/>
  <c r="M201" i="3"/>
  <c r="L201" i="3"/>
  <c r="Z19" i="19"/>
  <c r="U49" i="19"/>
  <c r="U51" i="19"/>
  <c r="Z82" i="19"/>
  <c r="U161" i="19"/>
  <c r="Z153" i="19"/>
  <c r="M77" i="19"/>
  <c r="M79" i="19"/>
  <c r="E9" i="19"/>
  <c r="E119" i="19"/>
  <c r="E121" i="19"/>
  <c r="L200" i="3"/>
  <c r="K200" i="3"/>
  <c r="J200" i="3"/>
  <c r="M200" i="3"/>
  <c r="J69" i="2"/>
  <c r="K69" i="2"/>
  <c r="K45" i="2"/>
  <c r="J45" i="2"/>
  <c r="Z31" i="19"/>
  <c r="U91" i="19"/>
  <c r="U93" i="19"/>
  <c r="Z94" i="19"/>
  <c r="M9" i="19"/>
  <c r="M119" i="19"/>
  <c r="M121" i="19"/>
  <c r="E49" i="19"/>
  <c r="E51" i="19"/>
  <c r="E161" i="19"/>
  <c r="U21" i="19"/>
  <c r="U23" i="19"/>
  <c r="Z24" i="19"/>
  <c r="Z103" i="19"/>
  <c r="U133" i="19"/>
  <c r="U135" i="19"/>
  <c r="M49" i="19"/>
  <c r="M51" i="19"/>
  <c r="M161" i="19"/>
  <c r="E91" i="19"/>
  <c r="E93" i="19"/>
  <c r="M206" i="3"/>
  <c r="L206" i="3"/>
  <c r="K206" i="3"/>
  <c r="J206" i="3"/>
  <c r="M205" i="3"/>
  <c r="L205" i="3"/>
  <c r="K205" i="3"/>
  <c r="J205" i="3"/>
  <c r="Z44" i="19"/>
  <c r="U63" i="19"/>
  <c r="U65" i="19"/>
  <c r="Z104" i="19"/>
  <c r="M91" i="19"/>
  <c r="M93" i="19"/>
  <c r="E21" i="19"/>
  <c r="E23" i="19"/>
  <c r="E133" i="19"/>
  <c r="E135" i="19"/>
  <c r="J70" i="2"/>
  <c r="K70" i="2"/>
  <c r="M199" i="3"/>
  <c r="L199" i="3"/>
  <c r="K199" i="3"/>
  <c r="J199" i="3"/>
  <c r="Z75" i="19"/>
  <c r="U105" i="19"/>
  <c r="U107" i="19"/>
  <c r="Z138" i="19"/>
  <c r="M21" i="19"/>
  <c r="M23" i="19"/>
  <c r="M133" i="19"/>
  <c r="M135" i="19"/>
  <c r="E63" i="19"/>
  <c r="E65" i="19"/>
  <c r="K46" i="2"/>
  <c r="J46" i="2"/>
  <c r="M204" i="3"/>
  <c r="L204" i="3"/>
  <c r="K204" i="3"/>
  <c r="J204" i="3"/>
  <c r="U35" i="19"/>
  <c r="Z35" i="19" s="1"/>
  <c r="U37" i="19"/>
  <c r="Z87" i="19"/>
  <c r="U147" i="19"/>
  <c r="Z139" i="19"/>
  <c r="U149" i="19"/>
  <c r="Z150" i="19"/>
  <c r="M63" i="19"/>
  <c r="M65" i="19"/>
  <c r="E105" i="19"/>
  <c r="E107" i="19"/>
  <c r="M203" i="3"/>
  <c r="L203" i="3"/>
  <c r="K203" i="3"/>
  <c r="J203" i="3"/>
  <c r="S7" i="19"/>
  <c r="P121" i="19"/>
  <c r="R121" i="19"/>
  <c r="J53" i="12"/>
  <c r="I53" i="12"/>
  <c r="H57" i="12"/>
  <c r="N53" i="12"/>
  <c r="M53" i="12"/>
  <c r="L53" i="12"/>
  <c r="K53" i="12"/>
  <c r="J77" i="19"/>
  <c r="H77" i="19"/>
  <c r="AA21" i="16"/>
  <c r="Z21" i="16"/>
  <c r="Y21" i="16"/>
  <c r="X21" i="16"/>
  <c r="W21" i="16"/>
  <c r="I129" i="37"/>
  <c r="H129" i="37"/>
  <c r="G129" i="37"/>
  <c r="M90" i="13"/>
  <c r="L90" i="13"/>
  <c r="K90" i="13"/>
  <c r="J90" i="13"/>
  <c r="I90" i="13"/>
  <c r="J87" i="19"/>
  <c r="J125" i="19"/>
  <c r="P51" i="19"/>
  <c r="R51" i="19"/>
  <c r="K138" i="41"/>
  <c r="K144" i="42"/>
  <c r="R156" i="19"/>
  <c r="L109" i="33"/>
  <c r="J35" i="19"/>
  <c r="H35" i="19"/>
  <c r="X133" i="19"/>
  <c r="K145" i="43"/>
  <c r="C7" i="19"/>
  <c r="P135" i="19"/>
  <c r="R135" i="19"/>
  <c r="J63" i="19"/>
  <c r="H63" i="19"/>
  <c r="M160" i="13"/>
  <c r="L160" i="13"/>
  <c r="K160" i="13"/>
  <c r="J160" i="13"/>
  <c r="I160" i="13"/>
  <c r="AA13" i="17"/>
  <c r="X93" i="19"/>
  <c r="J194" i="3"/>
  <c r="M194" i="3"/>
  <c r="L194" i="3"/>
  <c r="K194" i="3"/>
  <c r="J48" i="13"/>
  <c r="I48" i="13"/>
  <c r="M48" i="13"/>
  <c r="L48" i="13"/>
  <c r="K48" i="13"/>
  <c r="V23" i="14"/>
  <c r="U23" i="14"/>
  <c r="T23" i="14"/>
  <c r="M119" i="17"/>
  <c r="L119" i="17"/>
  <c r="K119" i="17"/>
  <c r="J119" i="17"/>
  <c r="I119" i="17"/>
  <c r="AA14" i="16"/>
  <c r="G146" i="42"/>
  <c r="I146" i="42"/>
  <c r="H146" i="42"/>
  <c r="K146" i="42" s="1"/>
  <c r="I76" i="28"/>
  <c r="M76" i="28"/>
  <c r="K76" i="28"/>
  <c r="L76" i="28"/>
  <c r="J76" i="28"/>
  <c r="J9" i="19"/>
  <c r="H9" i="19"/>
  <c r="J39" i="19"/>
  <c r="J30" i="19"/>
  <c r="J95" i="19"/>
  <c r="J137" i="19"/>
  <c r="J17" i="19"/>
  <c r="J86" i="19"/>
  <c r="J34" i="19"/>
  <c r="J111" i="19"/>
  <c r="J143" i="19"/>
  <c r="J90" i="19"/>
  <c r="J138" i="19"/>
  <c r="J82" i="19"/>
  <c r="J98" i="19"/>
  <c r="J26" i="19"/>
  <c r="J52" i="19"/>
  <c r="J96" i="19"/>
  <c r="J102" i="19"/>
  <c r="J69" i="19"/>
  <c r="J145" i="19"/>
  <c r="J56" i="19"/>
  <c r="J73" i="19"/>
  <c r="J13" i="19"/>
  <c r="J47" i="19"/>
  <c r="J129" i="19"/>
  <c r="J104" i="19"/>
  <c r="J109" i="19"/>
  <c r="J146" i="19"/>
  <c r="J60" i="19"/>
  <c r="J128" i="19"/>
  <c r="J100" i="19"/>
  <c r="J43" i="19"/>
  <c r="J112" i="19"/>
  <c r="R94" i="19"/>
  <c r="R123" i="19"/>
  <c r="K139" i="41"/>
  <c r="P105" i="19"/>
  <c r="R105" i="19"/>
  <c r="X23" i="19"/>
  <c r="R82" i="19"/>
  <c r="L16" i="41"/>
  <c r="N16" i="41"/>
  <c r="M16" i="41"/>
  <c r="L63" i="17"/>
  <c r="K63" i="17"/>
  <c r="J63" i="17"/>
  <c r="I63" i="17"/>
  <c r="M63" i="17"/>
  <c r="O146" i="42"/>
  <c r="N146" i="42"/>
  <c r="M146" i="42"/>
  <c r="L146" i="42"/>
  <c r="J151" i="19"/>
  <c r="K7" i="19"/>
  <c r="R23" i="19"/>
  <c r="P23" i="19"/>
  <c r="H161" i="19"/>
  <c r="J161" i="19"/>
  <c r="R65" i="19"/>
  <c r="P65" i="19"/>
  <c r="X91" i="19"/>
  <c r="W21" i="17"/>
  <c r="AA21" i="17"/>
  <c r="Z21" i="17"/>
  <c r="X21" i="17"/>
  <c r="Y21" i="17"/>
  <c r="M195" i="3"/>
  <c r="L195" i="3"/>
  <c r="K195" i="3"/>
  <c r="J195" i="3"/>
  <c r="M51" i="17"/>
  <c r="L51" i="17"/>
  <c r="K51" i="17"/>
  <c r="J51" i="17"/>
  <c r="I51" i="17"/>
  <c r="X49" i="19"/>
  <c r="H149" i="19"/>
  <c r="J149" i="19"/>
  <c r="AA10" i="16"/>
  <c r="X149" i="19"/>
  <c r="N55" i="12"/>
  <c r="M55" i="12"/>
  <c r="L55" i="12"/>
  <c r="K55" i="12"/>
  <c r="J55" i="12"/>
  <c r="I55" i="12"/>
  <c r="G57" i="12"/>
  <c r="AA19" i="17"/>
  <c r="R49" i="19"/>
  <c r="P49" i="19"/>
  <c r="R13" i="19"/>
  <c r="R93" i="19"/>
  <c r="P93" i="19"/>
  <c r="R47" i="19"/>
  <c r="K140" i="43"/>
  <c r="J14" i="19"/>
  <c r="J124" i="19"/>
  <c r="K142" i="43"/>
  <c r="R98" i="19"/>
  <c r="J127" i="19"/>
  <c r="J94" i="19"/>
  <c r="K141" i="42"/>
  <c r="J141" i="19"/>
  <c r="R33" i="19"/>
  <c r="J142" i="19"/>
  <c r="K193" i="3"/>
  <c r="J193" i="3"/>
  <c r="M193" i="3"/>
  <c r="L193" i="3"/>
  <c r="J154" i="19"/>
  <c r="R60" i="19"/>
  <c r="K141" i="41"/>
  <c r="AA18" i="16"/>
  <c r="R128" i="19"/>
  <c r="H147" i="19"/>
  <c r="J147" i="19"/>
  <c r="R37" i="19"/>
  <c r="P37" i="19"/>
  <c r="H121" i="19"/>
  <c r="J121" i="19"/>
  <c r="X147" i="19"/>
  <c r="P63" i="19"/>
  <c r="R63" i="19"/>
  <c r="I133" i="17"/>
  <c r="M133" i="17"/>
  <c r="L133" i="17"/>
  <c r="K133" i="17"/>
  <c r="J133" i="17"/>
  <c r="L192" i="3"/>
  <c r="K192" i="3"/>
  <c r="J192" i="3"/>
  <c r="M192" i="3"/>
  <c r="M188" i="3"/>
  <c r="L188" i="3"/>
  <c r="K188" i="3"/>
  <c r="J188" i="3"/>
  <c r="L76" i="13"/>
  <c r="K76" i="13"/>
  <c r="J76" i="13"/>
  <c r="I76" i="13"/>
  <c r="M76" i="13"/>
  <c r="X119" i="19"/>
  <c r="R21" i="19"/>
  <c r="P21" i="19"/>
  <c r="R20" i="19"/>
  <c r="J81" i="19"/>
  <c r="X65" i="19"/>
  <c r="J132" i="28"/>
  <c r="L132" i="28"/>
  <c r="K132" i="28"/>
  <c r="I132" i="28"/>
  <c r="M132" i="28"/>
  <c r="J32" i="19"/>
  <c r="R140" i="19"/>
  <c r="H93" i="19"/>
  <c r="J93" i="19"/>
  <c r="M20" i="28"/>
  <c r="L20" i="28"/>
  <c r="K20" i="28"/>
  <c r="J20" i="28"/>
  <c r="I20" i="28"/>
  <c r="J61" i="19"/>
  <c r="J27" i="19"/>
  <c r="R146" i="19"/>
  <c r="J103" i="19"/>
  <c r="H109" i="33"/>
  <c r="AA20" i="13"/>
  <c r="Z20" i="13"/>
  <c r="Y20" i="13"/>
  <c r="X20" i="13"/>
  <c r="W20" i="13"/>
  <c r="K62" i="13"/>
  <c r="J62" i="13"/>
  <c r="I62" i="13"/>
  <c r="M62" i="13"/>
  <c r="L62" i="13"/>
  <c r="M91" i="17"/>
  <c r="L91" i="17"/>
  <c r="K91" i="17"/>
  <c r="J91" i="17"/>
  <c r="I91" i="17"/>
  <c r="J65" i="19"/>
  <c r="H65" i="19"/>
  <c r="J23" i="19"/>
  <c r="H23" i="19"/>
  <c r="H107" i="19"/>
  <c r="J107" i="19"/>
  <c r="M146" i="13"/>
  <c r="L146" i="13"/>
  <c r="K146" i="13"/>
  <c r="J146" i="13"/>
  <c r="I146" i="13"/>
  <c r="J91" i="19"/>
  <c r="H91" i="19"/>
  <c r="N56" i="12"/>
  <c r="M56" i="12"/>
  <c r="L56" i="12"/>
  <c r="K56" i="12"/>
  <c r="J56" i="12"/>
  <c r="I56" i="12"/>
  <c r="R91" i="19"/>
  <c r="P91" i="19"/>
  <c r="P133" i="19"/>
  <c r="R133" i="19"/>
  <c r="P149" i="19"/>
  <c r="R149" i="19"/>
  <c r="X161" i="19"/>
  <c r="O146" i="41"/>
  <c r="N146" i="41"/>
  <c r="M146" i="41"/>
  <c r="L146" i="41"/>
  <c r="K146" i="28"/>
  <c r="I146" i="28"/>
  <c r="M146" i="28"/>
  <c r="L146" i="28"/>
  <c r="J146" i="28"/>
  <c r="J130" i="19"/>
  <c r="X105" i="19"/>
  <c r="R26" i="19"/>
  <c r="R124" i="19"/>
  <c r="L160" i="28"/>
  <c r="J160" i="28"/>
  <c r="I160" i="28"/>
  <c r="M160" i="28"/>
  <c r="K160" i="28"/>
  <c r="I146" i="43"/>
  <c r="H146" i="43"/>
  <c r="K146" i="43" s="1"/>
  <c r="G146" i="43"/>
  <c r="I146" i="41"/>
  <c r="G146" i="41"/>
  <c r="H146" i="41"/>
  <c r="K146" i="41" s="1"/>
  <c r="R88" i="19"/>
  <c r="X35" i="19"/>
  <c r="K140" i="41"/>
  <c r="K138" i="43"/>
  <c r="R144" i="19"/>
  <c r="P107" i="19"/>
  <c r="R107" i="19"/>
  <c r="R39" i="19"/>
  <c r="R32" i="19"/>
  <c r="J136" i="19"/>
  <c r="H119" i="19"/>
  <c r="J119" i="19"/>
  <c r="J51" i="19"/>
  <c r="H51" i="19"/>
  <c r="L54" i="12"/>
  <c r="K54" i="12"/>
  <c r="J54" i="12"/>
  <c r="I54" i="12"/>
  <c r="N54" i="12"/>
  <c r="M54" i="12"/>
  <c r="W9" i="17"/>
  <c r="AA9" i="17"/>
  <c r="Z9" i="17"/>
  <c r="Y9" i="17"/>
  <c r="X9" i="17"/>
  <c r="AA16" i="17"/>
  <c r="AA20" i="17"/>
  <c r="AA12" i="17"/>
  <c r="AA10" i="17"/>
  <c r="R79" i="19"/>
  <c r="P79" i="19"/>
  <c r="J79" i="19"/>
  <c r="H79" i="19"/>
  <c r="K161" i="17"/>
  <c r="J161" i="17"/>
  <c r="I161" i="17"/>
  <c r="M161" i="17"/>
  <c r="L161" i="17"/>
  <c r="M191" i="3"/>
  <c r="L191" i="3"/>
  <c r="K191" i="3"/>
  <c r="J191" i="3"/>
  <c r="M190" i="3"/>
  <c r="L190" i="3"/>
  <c r="K190" i="3"/>
  <c r="J190" i="3"/>
  <c r="AA17" i="17"/>
  <c r="J186" i="3"/>
  <c r="M186" i="3"/>
  <c r="L186" i="3"/>
  <c r="K186" i="3"/>
  <c r="H37" i="19"/>
  <c r="J37" i="19"/>
  <c r="I65" i="17"/>
  <c r="M65" i="17"/>
  <c r="L65" i="17"/>
  <c r="K65" i="17"/>
  <c r="J65" i="17"/>
  <c r="R157" i="19"/>
  <c r="I118" i="28"/>
  <c r="M118" i="28"/>
  <c r="L118" i="28"/>
  <c r="K118" i="28"/>
  <c r="J118" i="28"/>
  <c r="K140" i="42"/>
  <c r="K142" i="41"/>
  <c r="R139" i="19"/>
  <c r="J90" i="28"/>
  <c r="I90" i="28"/>
  <c r="L90" i="28"/>
  <c r="M90" i="28"/>
  <c r="K90" i="28"/>
  <c r="K139" i="43"/>
  <c r="P119" i="19"/>
  <c r="R119" i="19"/>
  <c r="J155" i="19"/>
  <c r="AA15" i="17"/>
  <c r="J89" i="19"/>
  <c r="M34" i="28"/>
  <c r="L34" i="28"/>
  <c r="K34" i="28"/>
  <c r="J34" i="28"/>
  <c r="I34" i="28"/>
  <c r="H16" i="41"/>
  <c r="J16" i="41"/>
  <c r="I16" i="41"/>
  <c r="R81" i="19"/>
  <c r="J45" i="19"/>
  <c r="H135" i="19"/>
  <c r="J135" i="19"/>
  <c r="X37" i="19"/>
  <c r="R77" i="19"/>
  <c r="P77" i="19"/>
  <c r="M132" i="13"/>
  <c r="L132" i="13"/>
  <c r="K132" i="13"/>
  <c r="J132" i="13"/>
  <c r="I132" i="13"/>
  <c r="X51" i="19"/>
  <c r="M105" i="17"/>
  <c r="L105" i="17"/>
  <c r="K105" i="17"/>
  <c r="J105" i="17"/>
  <c r="I105" i="17"/>
  <c r="R35" i="19"/>
  <c r="P35" i="19"/>
  <c r="X77" i="19"/>
  <c r="M196" i="3"/>
  <c r="L196" i="3"/>
  <c r="K196" i="3"/>
  <c r="J196" i="3"/>
  <c r="M187" i="3"/>
  <c r="L187" i="3"/>
  <c r="K187" i="3"/>
  <c r="J187" i="3"/>
  <c r="L107" i="17"/>
  <c r="K107" i="17"/>
  <c r="J107" i="17"/>
  <c r="I107" i="17"/>
  <c r="M107" i="17"/>
  <c r="K93" i="17"/>
  <c r="J93" i="17"/>
  <c r="I93" i="17"/>
  <c r="M93" i="17"/>
  <c r="L93" i="17"/>
  <c r="H105" i="19"/>
  <c r="J105" i="19"/>
  <c r="X9" i="19"/>
  <c r="T16" i="41"/>
  <c r="S16" i="41"/>
  <c r="P16" i="41"/>
  <c r="R16" i="41"/>
  <c r="Q16" i="41"/>
  <c r="O146" i="43"/>
  <c r="M146" i="43"/>
  <c r="L146" i="43"/>
  <c r="N146" i="43"/>
  <c r="R118" i="19"/>
  <c r="R59" i="19"/>
  <c r="K137" i="41"/>
  <c r="M77" i="17"/>
  <c r="L77" i="17"/>
  <c r="K77" i="17"/>
  <c r="J77" i="17"/>
  <c r="I77" i="17"/>
  <c r="M149" i="17"/>
  <c r="L149" i="17"/>
  <c r="K149" i="17"/>
  <c r="J149" i="17"/>
  <c r="I149" i="17"/>
  <c r="R19" i="19"/>
  <c r="R68" i="19"/>
  <c r="P147" i="19"/>
  <c r="R147" i="19"/>
  <c r="J159" i="19"/>
  <c r="K142" i="42"/>
  <c r="R111" i="19"/>
  <c r="R153" i="19"/>
  <c r="R86" i="19"/>
  <c r="K143" i="43"/>
  <c r="R62" i="19"/>
  <c r="AA21" i="22"/>
  <c r="X21" i="22"/>
  <c r="AB21" i="22"/>
  <c r="Z21" i="22"/>
  <c r="Y21" i="22"/>
  <c r="M48" i="28"/>
  <c r="L48" i="28"/>
  <c r="K48" i="28"/>
  <c r="I48" i="28"/>
  <c r="J48" i="28"/>
  <c r="K104" i="28"/>
  <c r="J104" i="28"/>
  <c r="I104" i="28"/>
  <c r="M104" i="28"/>
  <c r="L104" i="28"/>
  <c r="M118" i="13"/>
  <c r="L118" i="13"/>
  <c r="K118" i="13"/>
  <c r="J118" i="13"/>
  <c r="I118" i="13"/>
  <c r="M189" i="3"/>
  <c r="L189" i="3"/>
  <c r="K189" i="3"/>
  <c r="J189" i="3"/>
  <c r="X79" i="19"/>
  <c r="AA21" i="15"/>
  <c r="Z21" i="15"/>
  <c r="Y21" i="15"/>
  <c r="X21" i="15"/>
  <c r="W21" i="15"/>
  <c r="H49" i="19"/>
  <c r="J49" i="19"/>
  <c r="M104" i="13"/>
  <c r="L104" i="13"/>
  <c r="K104" i="13"/>
  <c r="J104" i="13"/>
  <c r="I104" i="13"/>
  <c r="K20" i="13"/>
  <c r="J20" i="13"/>
  <c r="I20" i="13"/>
  <c r="M20" i="13"/>
  <c r="L20" i="13"/>
  <c r="I34" i="13"/>
  <c r="M34" i="13"/>
  <c r="L34" i="13"/>
  <c r="K34" i="13"/>
  <c r="J34" i="13"/>
  <c r="M135" i="17"/>
  <c r="L135" i="17"/>
  <c r="K135" i="17"/>
  <c r="J135" i="17"/>
  <c r="I135" i="17"/>
  <c r="J147" i="17"/>
  <c r="I147" i="17"/>
  <c r="M147" i="17"/>
  <c r="L147" i="17"/>
  <c r="K147" i="17"/>
  <c r="AA9" i="16"/>
  <c r="Z9" i="16"/>
  <c r="Y9" i="16"/>
  <c r="X9" i="16"/>
  <c r="W9" i="16"/>
  <c r="M121" i="17"/>
  <c r="L121" i="17"/>
  <c r="K121" i="17"/>
  <c r="J121" i="17"/>
  <c r="I121" i="17"/>
  <c r="X135" i="19"/>
  <c r="X21" i="19"/>
  <c r="X107" i="19"/>
  <c r="M129" i="37"/>
  <c r="L129" i="37"/>
  <c r="K129" i="37"/>
  <c r="O129" i="37"/>
  <c r="N129" i="37"/>
  <c r="R9" i="19"/>
  <c r="P9" i="19"/>
  <c r="R74" i="19"/>
  <c r="R126" i="19"/>
  <c r="R103" i="19"/>
  <c r="R61" i="19"/>
  <c r="R138" i="19"/>
  <c r="R53" i="19"/>
  <c r="R117" i="19"/>
  <c r="R44" i="19"/>
  <c r="R108" i="19"/>
  <c r="R83" i="19"/>
  <c r="R101" i="19"/>
  <c r="R142" i="19"/>
  <c r="R40" i="19"/>
  <c r="R57" i="19"/>
  <c r="R10" i="19"/>
  <c r="R48" i="19"/>
  <c r="R66" i="19"/>
  <c r="R97" i="19"/>
  <c r="R70" i="19"/>
  <c r="R87" i="19"/>
  <c r="R125" i="19"/>
  <c r="R110" i="19"/>
  <c r="R14" i="19"/>
  <c r="R31" i="19"/>
  <c r="R116" i="19"/>
  <c r="R143" i="19"/>
  <c r="R99" i="19"/>
  <c r="R27" i="19"/>
  <c r="R18" i="19"/>
  <c r="AA20" i="16"/>
  <c r="R17" i="19"/>
  <c r="J21" i="19"/>
  <c r="H21" i="19"/>
  <c r="H133" i="19"/>
  <c r="J133" i="19"/>
  <c r="R52" i="19"/>
  <c r="K145" i="42"/>
  <c r="K137" i="43"/>
  <c r="X63" i="19"/>
  <c r="M62" i="28"/>
  <c r="L62" i="28"/>
  <c r="J62" i="28"/>
  <c r="K62" i="28"/>
  <c r="I62" i="28"/>
  <c r="AA14" i="17"/>
  <c r="P161" i="19"/>
  <c r="R161" i="19"/>
  <c r="R100" i="19"/>
  <c r="X121" i="19"/>
  <c r="R34" i="19"/>
  <c r="F87" i="33"/>
  <c r="K141" i="43"/>
  <c r="L91" i="19" l="1"/>
  <c r="D107" i="19"/>
  <c r="T91" i="19"/>
  <c r="T93" i="19"/>
  <c r="L21" i="19"/>
  <c r="L23" i="19"/>
  <c r="L133" i="19"/>
  <c r="L135" i="19"/>
  <c r="D35" i="19"/>
  <c r="D37" i="19"/>
  <c r="D147" i="19"/>
  <c r="D149" i="19"/>
  <c r="T21" i="19"/>
  <c r="T23" i="19"/>
  <c r="T133" i="19"/>
  <c r="T135" i="19"/>
  <c r="D77" i="19"/>
  <c r="T63" i="19"/>
  <c r="L105" i="19"/>
  <c r="L107" i="19"/>
  <c r="D9" i="19"/>
  <c r="D119" i="19"/>
  <c r="D121" i="19"/>
  <c r="T105" i="19"/>
  <c r="T107" i="19"/>
  <c r="L35" i="19"/>
  <c r="L37" i="19"/>
  <c r="L147" i="19"/>
  <c r="L149" i="19"/>
  <c r="D49" i="19"/>
  <c r="D51" i="19"/>
  <c r="D161" i="19"/>
  <c r="T35" i="19"/>
  <c r="T37" i="19"/>
  <c r="T147" i="19"/>
  <c r="T149" i="19"/>
  <c r="L63" i="19"/>
  <c r="D79" i="19"/>
  <c r="L77" i="19"/>
  <c r="L79" i="19"/>
  <c r="D91" i="19"/>
  <c r="D93" i="19"/>
  <c r="T77" i="19"/>
  <c r="T79" i="19"/>
  <c r="D105" i="19"/>
  <c r="T65" i="19"/>
  <c r="L9" i="19"/>
  <c r="L119" i="19"/>
  <c r="L121" i="19"/>
  <c r="D21" i="19"/>
  <c r="D23" i="19"/>
  <c r="D133" i="19"/>
  <c r="D135" i="19"/>
  <c r="T9" i="19"/>
  <c r="T119" i="19"/>
  <c r="T121" i="19"/>
  <c r="L93" i="19"/>
  <c r="L65" i="19"/>
  <c r="L49" i="19"/>
  <c r="L51" i="19"/>
  <c r="L161" i="19"/>
  <c r="D63" i="19"/>
  <c r="D65" i="19"/>
  <c r="T49" i="19"/>
  <c r="T51" i="19"/>
  <c r="T161" i="19"/>
  <c r="Z149" i="19"/>
  <c r="Z76" i="19"/>
  <c r="Z16" i="19"/>
  <c r="Z127" i="19"/>
  <c r="Z67" i="19"/>
  <c r="Z96" i="19"/>
  <c r="Z33" i="19"/>
  <c r="Z155" i="19"/>
  <c r="Z95" i="19"/>
  <c r="Z23" i="19"/>
  <c r="Z93" i="19"/>
  <c r="Z20" i="19"/>
  <c r="Z161" i="19"/>
  <c r="Z71" i="19"/>
  <c r="Z11" i="19"/>
  <c r="Z152" i="19"/>
  <c r="Z89" i="19"/>
  <c r="Z10" i="19"/>
  <c r="Z140" i="19"/>
  <c r="Z69" i="19"/>
  <c r="Z116" i="19"/>
  <c r="Z25" i="19"/>
  <c r="Z13" i="19"/>
  <c r="Z141" i="19"/>
  <c r="Z81" i="19"/>
  <c r="Z77" i="19"/>
  <c r="Z147" i="19"/>
  <c r="Z57" i="19"/>
  <c r="Z108" i="19"/>
  <c r="Z45" i="19"/>
  <c r="Z156" i="19"/>
  <c r="Z74" i="19"/>
  <c r="Z14" i="19"/>
  <c r="Z136" i="19"/>
  <c r="Z73" i="19"/>
  <c r="Z21" i="19"/>
  <c r="Z143" i="19"/>
  <c r="Z91" i="19"/>
  <c r="Z131" i="19"/>
  <c r="Z52" i="19"/>
  <c r="Z130" i="19"/>
  <c r="Z70" i="19"/>
  <c r="Z118" i="19"/>
  <c r="Z58" i="19"/>
  <c r="Z128" i="19"/>
  <c r="Z46" i="19"/>
  <c r="Z107" i="19"/>
  <c r="Z34" i="19"/>
  <c r="Z145" i="19"/>
  <c r="Z66" i="19"/>
  <c r="Z135" i="19"/>
  <c r="Z62" i="19"/>
  <c r="Z132" i="19"/>
  <c r="Z72" i="19"/>
  <c r="Z123" i="19"/>
  <c r="Z51" i="19"/>
  <c r="Z122" i="19"/>
  <c r="Z59" i="19"/>
  <c r="Z110" i="19"/>
  <c r="Z47" i="19"/>
  <c r="Z68" i="19"/>
  <c r="Z56" i="19"/>
  <c r="Z84" i="19"/>
  <c r="Z83" i="19"/>
  <c r="Z142" i="19"/>
  <c r="Q7" i="19"/>
  <c r="Y7" i="19"/>
  <c r="Z117" i="19"/>
  <c r="Z38" i="19"/>
  <c r="Z97" i="19"/>
  <c r="Z26" i="19"/>
  <c r="Z137" i="19"/>
  <c r="Z65" i="19"/>
  <c r="Z125" i="19"/>
  <c r="Z54" i="19"/>
  <c r="Z124" i="19"/>
  <c r="Z61" i="19"/>
  <c r="Z112" i="19"/>
  <c r="Z41" i="19"/>
  <c r="Z121" i="19"/>
  <c r="Z48" i="19"/>
  <c r="Z99" i="19"/>
  <c r="Z39" i="19"/>
  <c r="I7" i="19"/>
  <c r="Z85" i="19"/>
  <c r="Z144" i="19"/>
  <c r="Z154" i="19"/>
  <c r="Z12" i="19"/>
  <c r="Z60" i="19"/>
  <c r="Z129" i="19"/>
  <c r="Z109" i="19"/>
  <c r="Z37" i="19"/>
  <c r="Z157" i="19"/>
  <c r="Z105" i="19"/>
  <c r="Z15" i="19"/>
  <c r="Z126" i="19"/>
  <c r="Z55" i="19"/>
  <c r="Z133" i="19"/>
  <c r="Z43" i="19"/>
  <c r="Z113" i="19"/>
  <c r="Z53" i="19"/>
  <c r="Z101" i="19"/>
  <c r="Z49" i="19"/>
  <c r="Z111" i="19"/>
  <c r="Z40" i="19"/>
  <c r="Z88" i="19"/>
  <c r="Z28" i="19"/>
  <c r="J57" i="12"/>
  <c r="I57" i="12"/>
  <c r="N57" i="12"/>
  <c r="M57" i="12"/>
  <c r="L57" i="12"/>
  <c r="K57" i="12"/>
  <c r="Z158" i="19"/>
  <c r="Z98" i="19"/>
  <c r="Z27" i="19"/>
  <c r="Z146" i="19"/>
  <c r="Z86" i="19"/>
  <c r="Z115" i="19"/>
  <c r="Z63" i="19"/>
  <c r="Z114" i="19"/>
  <c r="Z32" i="19"/>
  <c r="Z102" i="19"/>
  <c r="Z42" i="19"/>
  <c r="Z90" i="19"/>
  <c r="Z30" i="19"/>
  <c r="Z119" i="19"/>
  <c r="Z29" i="19"/>
  <c r="Z159" i="19"/>
  <c r="Z80" i="19"/>
  <c r="Z17" i="19"/>
  <c r="I44" i="19" l="1"/>
  <c r="I46" i="19"/>
  <c r="Y72" i="19"/>
  <c r="Y44" i="19"/>
  <c r="Q84" i="19"/>
  <c r="Q155" i="19"/>
  <c r="Q116" i="19"/>
  <c r="I61" i="19"/>
  <c r="I48" i="19"/>
  <c r="I53" i="19"/>
  <c r="I159" i="19"/>
  <c r="I19" i="19"/>
  <c r="I62" i="19"/>
  <c r="I99" i="19"/>
  <c r="I141" i="19"/>
  <c r="I16" i="19"/>
  <c r="C63" i="19"/>
  <c r="I63" i="19" s="1"/>
  <c r="I55" i="19"/>
  <c r="C93" i="19"/>
  <c r="I93" i="19" s="1"/>
  <c r="I94" i="19"/>
  <c r="C135" i="19"/>
  <c r="I135" i="19" s="1"/>
  <c r="I136" i="19"/>
  <c r="I43" i="19"/>
  <c r="I86" i="19"/>
  <c r="I109" i="19"/>
  <c r="Y25" i="19"/>
  <c r="Y29" i="19"/>
  <c r="Y68" i="19"/>
  <c r="S21" i="19"/>
  <c r="Y21" i="19" s="1"/>
  <c r="Y13" i="19"/>
  <c r="S51" i="19"/>
  <c r="Y51" i="19" s="1"/>
  <c r="Y52" i="19"/>
  <c r="Y95" i="19"/>
  <c r="Y126" i="19"/>
  <c r="Y144" i="19"/>
  <c r="Y48" i="19"/>
  <c r="Y87" i="19"/>
  <c r="Y159" i="19"/>
  <c r="Y28" i="19"/>
  <c r="Y71" i="19"/>
  <c r="Y102" i="19"/>
  <c r="Y154" i="19"/>
  <c r="Q144" i="19"/>
  <c r="K23" i="19"/>
  <c r="Q23" i="19" s="1"/>
  <c r="Q24" i="19"/>
  <c r="Q28" i="19"/>
  <c r="Q137" i="19"/>
  <c r="K37" i="19"/>
  <c r="Q37" i="19" s="1"/>
  <c r="Q38" i="19"/>
  <c r="Q81" i="19"/>
  <c r="Q104" i="19"/>
  <c r="Q159" i="19"/>
  <c r="Q30" i="19"/>
  <c r="K77" i="19"/>
  <c r="Q77" i="19" s="1"/>
  <c r="Q69" i="19"/>
  <c r="Q131" i="19"/>
  <c r="Q141" i="19"/>
  <c r="Q48" i="19"/>
  <c r="Q87" i="19"/>
  <c r="K133" i="19"/>
  <c r="Q133" i="19" s="1"/>
  <c r="Q125" i="19"/>
  <c r="I18" i="19"/>
  <c r="I89" i="19"/>
  <c r="Y12" i="19"/>
  <c r="Y117" i="19"/>
  <c r="Y100" i="19"/>
  <c r="Q102" i="19"/>
  <c r="K91" i="19"/>
  <c r="Q91" i="19" s="1"/>
  <c r="Q83" i="19"/>
  <c r="C9" i="19"/>
  <c r="I9" i="19" s="1"/>
  <c r="I10" i="19"/>
  <c r="C65" i="19"/>
  <c r="I65" i="19" s="1"/>
  <c r="I66" i="19"/>
  <c r="I70" i="19"/>
  <c r="I129" i="19"/>
  <c r="C23" i="19"/>
  <c r="I23" i="19" s="1"/>
  <c r="I24" i="19"/>
  <c r="I67" i="19"/>
  <c r="I101" i="19"/>
  <c r="C149" i="19"/>
  <c r="I149" i="19" s="1"/>
  <c r="I150" i="19"/>
  <c r="I20" i="19"/>
  <c r="I59" i="19"/>
  <c r="I117" i="19"/>
  <c r="I144" i="19"/>
  <c r="I47" i="19"/>
  <c r="I90" i="19"/>
  <c r="C119" i="19"/>
  <c r="I119" i="19" s="1"/>
  <c r="I111" i="19"/>
  <c r="Y20" i="19"/>
  <c r="Y42" i="19"/>
  <c r="Y46" i="19"/>
  <c r="Y85" i="19"/>
  <c r="Y17" i="19"/>
  <c r="Y56" i="19"/>
  <c r="S105" i="19"/>
  <c r="Y105" i="19" s="1"/>
  <c r="Y97" i="19"/>
  <c r="Y143" i="19"/>
  <c r="S9" i="19"/>
  <c r="Y9" i="19" s="1"/>
  <c r="Y10" i="19"/>
  <c r="Y53" i="19"/>
  <c r="S119" i="19"/>
  <c r="Y119" i="19" s="1"/>
  <c r="Y111" i="19"/>
  <c r="Y112" i="19"/>
  <c r="Y32" i="19"/>
  <c r="Y75" i="19"/>
  <c r="Y104" i="19"/>
  <c r="Y158" i="19"/>
  <c r="Q32" i="19"/>
  <c r="K49" i="19"/>
  <c r="Q49" i="19" s="1"/>
  <c r="Q41" i="19"/>
  <c r="Q45" i="19"/>
  <c r="Q145" i="19"/>
  <c r="Q42" i="19"/>
  <c r="Q85" i="19"/>
  <c r="Q109" i="19"/>
  <c r="Q113" i="19"/>
  <c r="Q34" i="19"/>
  <c r="Q73" i="19"/>
  <c r="Q140" i="19"/>
  <c r="K9" i="19"/>
  <c r="Q9" i="19" s="1"/>
  <c r="Q10" i="19"/>
  <c r="Q53" i="19"/>
  <c r="K105" i="19"/>
  <c r="Q105" i="19" s="1"/>
  <c r="Q97" i="19"/>
  <c r="Q142" i="19"/>
  <c r="I31" i="19"/>
  <c r="I132" i="19"/>
  <c r="I104" i="19"/>
  <c r="S135" i="19"/>
  <c r="Y135" i="19" s="1"/>
  <c r="Y136" i="19"/>
  <c r="S149" i="19"/>
  <c r="Y149" i="19" s="1"/>
  <c r="Y150" i="19"/>
  <c r="Q76" i="19"/>
  <c r="Q132" i="19"/>
  <c r="I114" i="19"/>
  <c r="I28" i="19"/>
  <c r="I71" i="19"/>
  <c r="I103" i="19"/>
  <c r="I154" i="19"/>
  <c r="I25" i="19"/>
  <c r="I68" i="19"/>
  <c r="I126" i="19"/>
  <c r="C21" i="19"/>
  <c r="I21" i="19" s="1"/>
  <c r="I13" i="19"/>
  <c r="C51" i="19"/>
  <c r="I51" i="19" s="1"/>
  <c r="I52" i="19"/>
  <c r="I95" i="19"/>
  <c r="I128" i="19"/>
  <c r="Y89" i="19"/>
  <c r="Y59" i="19"/>
  <c r="Y81" i="19"/>
  <c r="Y124" i="19"/>
  <c r="Y26" i="19"/>
  <c r="Y60" i="19"/>
  <c r="Y99" i="19"/>
  <c r="Y152" i="19"/>
  <c r="Y14" i="19"/>
  <c r="Y57" i="19"/>
  <c r="Y128" i="19"/>
  <c r="Y129" i="19"/>
  <c r="S49" i="19"/>
  <c r="Y49" i="19" s="1"/>
  <c r="Y41" i="19"/>
  <c r="S79" i="19"/>
  <c r="Y79" i="19" s="1"/>
  <c r="Y80" i="19"/>
  <c r="Y109" i="19"/>
  <c r="Q19" i="19"/>
  <c r="Q58" i="19"/>
  <c r="Q62" i="19"/>
  <c r="Q12" i="19"/>
  <c r="Q46" i="19"/>
  <c r="Q89" i="19"/>
  <c r="Q112" i="19"/>
  <c r="K121" i="19"/>
  <c r="Q121" i="19" s="1"/>
  <c r="Q122" i="19"/>
  <c r="Q39" i="19"/>
  <c r="Q82" i="19"/>
  <c r="K149" i="19"/>
  <c r="Q149" i="19" s="1"/>
  <c r="Q150" i="19"/>
  <c r="Q14" i="19"/>
  <c r="Q57" i="19"/>
  <c r="Q99" i="19"/>
  <c r="K161" i="19"/>
  <c r="Q161" i="19" s="1"/>
  <c r="Q153" i="19"/>
  <c r="I15" i="19"/>
  <c r="I39" i="19"/>
  <c r="Y33" i="19"/>
  <c r="S91" i="19"/>
  <c r="Y91" i="19" s="1"/>
  <c r="Y83" i="19"/>
  <c r="Q156" i="19"/>
  <c r="Q26" i="19"/>
  <c r="C121" i="19"/>
  <c r="I121" i="19" s="1"/>
  <c r="I122" i="19"/>
  <c r="I130" i="19"/>
  <c r="C147" i="19"/>
  <c r="I147" i="19" s="1"/>
  <c r="I139" i="19"/>
  <c r="I123" i="19"/>
  <c r="I32" i="19"/>
  <c r="I75" i="19"/>
  <c r="C107" i="19"/>
  <c r="I107" i="19" s="1"/>
  <c r="I108" i="19"/>
  <c r="I158" i="19"/>
  <c r="I29" i="19"/>
  <c r="I72" i="19"/>
  <c r="I143" i="19"/>
  <c r="I17" i="19"/>
  <c r="I56" i="19"/>
  <c r="I96" i="19"/>
  <c r="I137" i="19"/>
  <c r="S37" i="19"/>
  <c r="Y37" i="19" s="1"/>
  <c r="Y38" i="19"/>
  <c r="Y76" i="19"/>
  <c r="Y115" i="19"/>
  <c r="S161" i="19"/>
  <c r="Y161" i="19" s="1"/>
  <c r="Y153" i="19"/>
  <c r="Y30" i="19"/>
  <c r="S77" i="19"/>
  <c r="Y77" i="19" s="1"/>
  <c r="Y69" i="19"/>
  <c r="Y101" i="19"/>
  <c r="Y156" i="19"/>
  <c r="Y18" i="19"/>
  <c r="Y61" i="19"/>
  <c r="Y137" i="19"/>
  <c r="Y138" i="19"/>
  <c r="Y45" i="19"/>
  <c r="Y84" i="19"/>
  <c r="Y113" i="19"/>
  <c r="Q67" i="19"/>
  <c r="Q54" i="19"/>
  <c r="Q75" i="19"/>
  <c r="K79" i="19"/>
  <c r="Q79" i="19" s="1"/>
  <c r="Q80" i="19"/>
  <c r="Q16" i="19"/>
  <c r="K63" i="19"/>
  <c r="Q63" i="19" s="1"/>
  <c r="Q55" i="19"/>
  <c r="K93" i="19"/>
  <c r="Q93" i="19" s="1"/>
  <c r="Q94" i="19"/>
  <c r="Q129" i="19"/>
  <c r="Q130" i="19"/>
  <c r="Q43" i="19"/>
  <c r="Q86" i="19"/>
  <c r="Q154" i="19"/>
  <c r="Q18" i="19"/>
  <c r="Q61" i="19"/>
  <c r="Q101" i="19"/>
  <c r="Q157" i="19"/>
  <c r="I58" i="19"/>
  <c r="I82" i="19"/>
  <c r="Y142" i="19"/>
  <c r="Y155" i="19"/>
  <c r="Q128" i="19"/>
  <c r="Q44" i="19"/>
  <c r="C35" i="19"/>
  <c r="I35" i="19" s="1"/>
  <c r="I27" i="19"/>
  <c r="I155" i="19"/>
  <c r="I151" i="19"/>
  <c r="I40" i="19"/>
  <c r="I131" i="19"/>
  <c r="C49" i="19"/>
  <c r="I49" i="19" s="1"/>
  <c r="I41" i="19"/>
  <c r="C79" i="19"/>
  <c r="I79" i="19" s="1"/>
  <c r="I80" i="19"/>
  <c r="I110" i="19"/>
  <c r="I116" i="19"/>
  <c r="I33" i="19"/>
  <c r="I76" i="19"/>
  <c r="C161" i="19"/>
  <c r="I161" i="19" s="1"/>
  <c r="I153" i="19"/>
  <c r="I26" i="19"/>
  <c r="I60" i="19"/>
  <c r="I98" i="19"/>
  <c r="I145" i="19"/>
  <c r="Y114" i="19"/>
  <c r="S93" i="19"/>
  <c r="Y93" i="19" s="1"/>
  <c r="Y94" i="19"/>
  <c r="Y157" i="19"/>
  <c r="Y140" i="19"/>
  <c r="Y34" i="19"/>
  <c r="Y73" i="19"/>
  <c r="Y103" i="19"/>
  <c r="Y160" i="19"/>
  <c r="S35" i="19"/>
  <c r="Y35" i="19" s="1"/>
  <c r="Y27" i="19"/>
  <c r="S65" i="19"/>
  <c r="Y65" i="19" s="1"/>
  <c r="Y66" i="19"/>
  <c r="Y145" i="19"/>
  <c r="Y11" i="19"/>
  <c r="Y54" i="19"/>
  <c r="Y88" i="19"/>
  <c r="S121" i="19"/>
  <c r="Y121" i="19" s="1"/>
  <c r="Y122" i="19"/>
  <c r="Q160" i="19"/>
  <c r="Q71" i="19"/>
  <c r="Q127" i="19"/>
  <c r="K135" i="19"/>
  <c r="Q135" i="19" s="1"/>
  <c r="Q136" i="19"/>
  <c r="Q20" i="19"/>
  <c r="Q59" i="19"/>
  <c r="Q96" i="19"/>
  <c r="Q138" i="19"/>
  <c r="K147" i="19"/>
  <c r="Q147" i="19" s="1"/>
  <c r="Q139" i="19"/>
  <c r="Q47" i="19"/>
  <c r="Q90" i="19"/>
  <c r="Q158" i="19"/>
  <c r="K35" i="19"/>
  <c r="Q35" i="19" s="1"/>
  <c r="Q27" i="19"/>
  <c r="K65" i="19"/>
  <c r="Q65" i="19" s="1"/>
  <c r="Q66" i="19"/>
  <c r="Q103" i="19"/>
  <c r="I113" i="19"/>
  <c r="I12" i="19"/>
  <c r="I160" i="19"/>
  <c r="Y47" i="19"/>
  <c r="S23" i="19"/>
  <c r="Y23" i="19" s="1"/>
  <c r="Y24" i="19"/>
  <c r="Q33" i="19"/>
  <c r="Q123" i="19"/>
  <c r="C91" i="19"/>
  <c r="I91" i="19" s="1"/>
  <c r="I83" i="19"/>
  <c r="I112" i="19"/>
  <c r="I57" i="19"/>
  <c r="I140" i="19"/>
  <c r="I45" i="19"/>
  <c r="I84" i="19"/>
  <c r="I115" i="19"/>
  <c r="C133" i="19"/>
  <c r="I133" i="19" s="1"/>
  <c r="I125" i="19"/>
  <c r="C37" i="19"/>
  <c r="I37" i="19" s="1"/>
  <c r="I38" i="19"/>
  <c r="I81" i="19"/>
  <c r="I157" i="19"/>
  <c r="I30" i="19"/>
  <c r="C77" i="19"/>
  <c r="I77" i="19" s="1"/>
  <c r="I69" i="19"/>
  <c r="I100" i="19"/>
  <c r="I152" i="19"/>
  <c r="S63" i="19"/>
  <c r="Y63" i="19" s="1"/>
  <c r="Y55" i="19"/>
  <c r="Y141" i="19"/>
  <c r="Y131" i="19"/>
  <c r="Y116" i="19"/>
  <c r="Y39" i="19"/>
  <c r="Y82" i="19"/>
  <c r="S107" i="19"/>
  <c r="Y107" i="19" s="1"/>
  <c r="Y108" i="19"/>
  <c r="Y118" i="19"/>
  <c r="Y31" i="19"/>
  <c r="Y70" i="19"/>
  <c r="Y146" i="19"/>
  <c r="Y15" i="19"/>
  <c r="Y58" i="19"/>
  <c r="Y96" i="19"/>
  <c r="Y130" i="19"/>
  <c r="Q126" i="19"/>
  <c r="Q88" i="19"/>
  <c r="Q152" i="19"/>
  <c r="Q117" i="19"/>
  <c r="Q25" i="19"/>
  <c r="Q68" i="19"/>
  <c r="Q98" i="19"/>
  <c r="Q146" i="19"/>
  <c r="K21" i="19"/>
  <c r="Q21" i="19" s="1"/>
  <c r="Q13" i="19"/>
  <c r="K51" i="19"/>
  <c r="Q51" i="19" s="1"/>
  <c r="Q52" i="19"/>
  <c r="Q95" i="19"/>
  <c r="Q115" i="19"/>
  <c r="Q31" i="19"/>
  <c r="Q70" i="19"/>
  <c r="K107" i="19"/>
  <c r="Q107" i="19" s="1"/>
  <c r="Q108" i="19"/>
  <c r="C105" i="19"/>
  <c r="I105" i="19" s="1"/>
  <c r="I97" i="19"/>
  <c r="I127" i="19"/>
  <c r="Y90" i="19"/>
  <c r="Y67" i="19"/>
  <c r="Q11" i="19"/>
  <c r="Q60" i="19"/>
  <c r="I87" i="19"/>
  <c r="I138" i="19"/>
  <c r="I14" i="19"/>
  <c r="I146" i="19"/>
  <c r="I74" i="19"/>
  <c r="I11" i="19"/>
  <c r="I54" i="19"/>
  <c r="I88" i="19"/>
  <c r="I124" i="19"/>
  <c r="I142" i="19"/>
  <c r="I42" i="19"/>
  <c r="I85" i="19"/>
  <c r="I118" i="19"/>
  <c r="I34" i="19"/>
  <c r="I73" i="19"/>
  <c r="I102" i="19"/>
  <c r="I156" i="19"/>
  <c r="Y132" i="19"/>
  <c r="Y123" i="19"/>
  <c r="Y16" i="19"/>
  <c r="S133" i="19"/>
  <c r="Y133" i="19" s="1"/>
  <c r="Y125" i="19"/>
  <c r="Y43" i="19"/>
  <c r="Y86" i="19"/>
  <c r="Y110" i="19"/>
  <c r="Y127" i="19"/>
  <c r="Y40" i="19"/>
  <c r="Y74" i="19"/>
  <c r="Y151" i="19"/>
  <c r="Y19" i="19"/>
  <c r="Y62" i="19"/>
  <c r="Y98" i="19"/>
  <c r="S147" i="19"/>
  <c r="Y147" i="19" s="1"/>
  <c r="Y139" i="19"/>
  <c r="Q15" i="19"/>
  <c r="Q118" i="19"/>
  <c r="Q143" i="19"/>
  <c r="K119" i="19"/>
  <c r="Q119" i="19" s="1"/>
  <c r="Q111" i="19"/>
  <c r="Q29" i="19"/>
  <c r="Q72" i="19"/>
  <c r="Q100" i="19"/>
  <c r="Q151" i="19"/>
  <c r="Q17" i="19"/>
  <c r="Q56" i="19"/>
  <c r="Q114" i="19"/>
  <c r="Q124" i="19"/>
  <c r="Q40" i="19"/>
  <c r="Q74" i="19"/>
  <c r="Q110" i="19"/>
</calcChain>
</file>

<file path=xl/sharedStrings.xml><?xml version="1.0" encoding="utf-8"?>
<sst xmlns="http://schemas.openxmlformats.org/spreadsheetml/2006/main" count="7419" uniqueCount="397">
  <si>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</si>
  <si>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</si>
  <si>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</si>
  <si>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</si>
  <si>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</si>
  <si>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</si>
  <si>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</si>
  <si>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</si>
  <si>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</si>
  <si>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</si>
  <si>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</si>
  <si>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</si>
  <si>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</si>
  <si>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</si>
  <si>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</si>
  <si>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</si>
  <si>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</si>
  <si>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</si>
  <si>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</si>
  <si>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</si>
  <si>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</si>
  <si>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</si>
  <si>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</si>
  <si>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</si>
  <si>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</si>
  <si>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</si>
  <si>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</si>
  <si>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</si>
  <si>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</si>
  <si>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</si>
  <si>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</si>
  <si>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</si>
  <si>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</si>
  <si>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</si>
  <si>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</si>
  <si>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</si>
  <si>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</si>
  <si>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</si>
  <si>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</si>
  <si>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</si>
  <si>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</si>
  <si>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</si>
  <si>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</si>
  <si>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</si>
  <si>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</si>
  <si>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</si>
  <si>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</si>
  <si>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</si>
  <si>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</si>
  <si>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</si>
  <si>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</si>
  <si>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</si>
  <si>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</si>
  <si>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</si>
  <si>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</si>
  <si>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</si>
  <si>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</si>
  <si>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</si>
  <si>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</si>
  <si>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</si>
  <si>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</si>
  <si>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</si>
  <si>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</si>
  <si>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</si>
  <si>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</si>
  <si>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</si>
  <si>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</si>
  <si>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</si>
  <si>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</si>
  <si>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</si>
  <si>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</si>
  <si>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</si>
  <si>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</si>
  <si>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</si>
  <si>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</si>
  <si>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</si>
  <si>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</si>
  <si>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</si>
  <si>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</si>
  <si>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</si>
  <si>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</si>
  <si>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</si>
  <si>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</si>
  <si>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</si>
  <si>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</si>
  <si>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</si>
  <si>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</si>
  <si>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</si>
  <si>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</si>
  <si>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</si>
  <si>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</si>
  <si>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</si>
  <si>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</si>
  <si>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</si>
  <si>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</si>
  <si>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</si>
  <si>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</si>
  <si>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</si>
  <si>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</si>
  <si>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</si>
  <si>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</si>
  <si>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</si>
  <si>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</si>
  <si>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</si>
  <si>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</si>
  <si>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</si>
  <si>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</si>
  <si>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</si>
  <si>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</si>
  <si>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</si>
  <si>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</si>
  <si>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</si>
  <si>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</si>
  <si>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</si>
  <si>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</si>
  <si>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</si>
  <si>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</si>
  <si>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</si>
  <si>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</si>
  <si>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</si>
  <si>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</si>
  <si>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</si>
  <si>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</si>
  <si>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</si>
  <si>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</si>
  <si>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</si>
  <si>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</si>
  <si>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</si>
  <si>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</si>
  <si>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</si>
  <si>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</si>
  <si>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</si>
  <si>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</si>
  <si>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</si>
  <si>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</si>
  <si>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</si>
  <si>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</si>
  <si>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</si>
  <si>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</si>
  <si>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</si>
  <si>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</si>
  <si>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</si>
  <si>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</si>
  <si>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</si>
  <si>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</si>
  <si>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</si>
  <si>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</si>
  <si>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</si>
  <si>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</si>
  <si>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</si>
  <si>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</si>
  <si>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</si>
  <si>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</si>
  <si>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</si>
  <si>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</si>
  <si>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</si>
  <si>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</si>
  <si>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</si>
  <si>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</si>
  <si>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</si>
  <si>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</si>
  <si>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</si>
  <si>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</si>
  <si>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</si>
  <si>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</si>
  <si>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</si>
  <si>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</si>
  <si>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</si>
  <si>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</si>
  <si>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</si>
  <si>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</si>
  <si>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</si>
  <si>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</si>
  <si>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</si>
  <si>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</si>
  <si>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</si>
  <si>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</si>
  <si>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</si>
  <si>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</si>
  <si>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</si>
  <si>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</si>
  <si>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</si>
  <si>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</si>
  <si>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</si>
  <si>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</si>
  <si>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</si>
  <si>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</si>
  <si>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</si>
  <si>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</si>
  <si>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</si>
  <si>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</si>
  <si>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</si>
  <si>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</si>
  <si>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</si>
  <si>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</si>
  <si>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</si>
  <si>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</si>
  <si>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</si>
  <si>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</si>
  <si>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</si>
  <si>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</si>
  <si>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</si>
  <si>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</si>
  <si>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</si>
  <si>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</si>
  <si>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</si>
  <si>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</si>
  <si>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</si>
  <si>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</si>
  <si>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</si>
  <si>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</si>
  <si>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</si>
  <si>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</si>
  <si>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</si>
  <si>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</si>
  <si>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</si>
  <si>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</si>
  <si>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</si>
  <si>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</si>
  <si>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</si>
  <si>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</si>
  <si>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mayo 2019</t>
  </si>
  <si>
    <t>mayo 2021</t>
  </si>
  <si>
    <t>mayo 2022</t>
  </si>
  <si>
    <t>mayo 2023</t>
  </si>
  <si>
    <t>mayo 2024</t>
  </si>
  <si>
    <t>-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</si>
  <si>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</si>
  <si>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</si>
  <si>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</si>
  <si>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</si>
  <si>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</si>
  <si>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</si>
  <si>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</si>
  <si>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</si>
  <si>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</si>
  <si>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</si>
  <si>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</si>
  <si>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</si>
  <si>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</si>
  <si>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</si>
  <si>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</si>
  <si>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</si>
  <si>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</si>
  <si>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</si>
  <si>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</si>
  <si>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</si>
  <si>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</si>
  <si>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</si>
  <si>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</si>
  <si>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</si>
  <si>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Viajeros entrados en los apartamentos de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</si>
  <si>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</si>
  <si>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</si>
  <si>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</si>
  <si>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</si>
  <si>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mayo 2020</t>
  </si>
  <si>
    <t>Viajeros entrados en los establecimientos alojativos de San Cristóbal de La Laguna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</si>
  <si>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</si>
  <si>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</si>
  <si>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</si>
  <si>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</si>
  <si>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</si>
  <si>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</si>
  <si>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</si>
  <si>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</si>
  <si>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mayo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</si>
  <si>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</si>
  <si>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</si>
  <si>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</si>
  <si>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</si>
  <si>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</si>
  <si>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</si>
  <si>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</si>
  <si>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</si>
  <si>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</si>
  <si>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</si>
  <si>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</si>
  <si>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</si>
  <si>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</si>
  <si>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</si>
  <si>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</si>
  <si>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</si>
  <si>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</si>
  <si>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</si>
  <si>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</si>
  <si>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</si>
  <si>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</si>
  <si>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Pernoctaciones realizadas por los turistas en los apartamentos de San Cristóbal de La Laguna</t>
  </si>
  <si>
    <t>mayo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</si>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</sst>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32" fillId="0" borderId="0"/>
    <xf numFmtId="9" fontId="21" fillId="0" borderId="0" applyFont="0" applyFill="0" applyBorder="0" applyProtection="0">
      <alignment vertical="center"/>
    </xf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  <xf numFmtId="0" fontId="29" fillId="0" borderId="0" xfId="0" applyFont="1"/>
    <xf numFmtId="3" fontId="2" fillId="0" borderId="0" xfId="0" applyNumberFormat="1" applyFont="1"/>
    <xf numFmtId="0" fontId="12" fillId="0" borderId="0" xfId="0" applyFont="1" applyAlignment="1">
      <alignment horizontal="center"/>
    </xf>
    <xf numFmtId="1" fontId="20" fillId="0" borderId="2" xfId="4" applyFont="1" applyBorder="1" applyAlignment="1" applyProtection="1">
      <alignment horizontal="left" vertical="center" wrapText="1"/>
      <protection hidden="1"/>
    </xf>
    <xf numFmtId="1" fontId="30" fillId="0" borderId="0" xfId="4" applyFont="1" applyAlignment="1" applyProtection="1">
      <alignment horizontal="center"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31" fillId="3" borderId="64" xfId="4" applyFont="1" applyFill="1" applyBorder="1" applyAlignment="1" applyProtection="1">
      <alignment horizontal="center" vertical="center"/>
      <protection hidden="1"/>
    </xf>
    <xf numFmtId="1" fontId="31" fillId="3" borderId="33" xfId="4" applyFont="1" applyFill="1" applyBorder="1" applyAlignment="1" applyProtection="1">
      <alignment horizontal="center" vertical="center"/>
      <protection hidden="1"/>
    </xf>
    <xf numFmtId="17" fontId="31" fillId="3" borderId="65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66" xfId="4" applyFont="1" applyFill="1" applyBorder="1" applyAlignment="1" applyProtection="1">
      <alignment horizontal="center" vertical="center" wrapText="1"/>
      <protection hidden="1"/>
    </xf>
    <xf numFmtId="0" fontId="22" fillId="0" borderId="0" xfId="5" applyFont="1" applyAlignment="1" applyProtection="1">
      <alignment vertical="center"/>
      <protection hidden="1"/>
    </xf>
    <xf numFmtId="3" fontId="22" fillId="0" borderId="64" xfId="5" applyNumberFormat="1" applyFont="1" applyBorder="1" applyAlignment="1" applyProtection="1">
      <alignment horizontal="right" vertical="center" wrapText="1"/>
      <protection hidden="1"/>
    </xf>
    <xf numFmtId="164" fontId="22" fillId="0" borderId="33" xfId="6" applyNumberFormat="1" applyFont="1" applyBorder="1" applyProtection="1">
      <alignment vertical="center"/>
      <protection hidden="1"/>
    </xf>
    <xf numFmtId="0" fontId="24" fillId="0" borderId="0" xfId="0" applyFont="1"/>
    <xf numFmtId="0" fontId="31" fillId="0" borderId="0" xfId="5" applyFont="1" applyAlignment="1" applyProtection="1">
      <alignment vertical="center"/>
      <protection hidden="1"/>
    </xf>
    <xf numFmtId="3" fontId="31" fillId="0" borderId="64" xfId="5" applyNumberFormat="1" applyFont="1" applyBorder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Protection="1">
      <alignment vertical="center"/>
      <protection hidden="1"/>
    </xf>
    <xf numFmtId="3" fontId="16" fillId="0" borderId="64" xfId="5" applyNumberFormat="1" applyFont="1" applyBorder="1" applyAlignment="1" applyProtection="1">
      <alignment horizontal="right" vertical="center" wrapText="1"/>
      <protection hidden="1"/>
    </xf>
    <xf numFmtId="3" fontId="31" fillId="0" borderId="0" xfId="5" applyNumberFormat="1" applyFont="1" applyAlignment="1" applyProtection="1">
      <alignment horizontal="right" vertical="center" wrapText="1"/>
      <protection hidden="1"/>
    </xf>
    <xf numFmtId="164" fontId="16" fillId="0" borderId="0" xfId="6" applyNumberFormat="1" applyFont="1" applyBorder="1" applyProtection="1">
      <alignment vertical="center"/>
      <protection hidden="1"/>
    </xf>
    <xf numFmtId="3" fontId="16" fillId="0" borderId="0" xfId="5" applyNumberFormat="1" applyFont="1" applyAlignment="1" applyProtection="1">
      <alignment horizontal="right" vertical="center" wrapText="1"/>
      <protection hidden="1"/>
    </xf>
    <xf numFmtId="164" fontId="31" fillId="0" borderId="21" xfId="6" applyNumberFormat="1" applyFont="1" applyBorder="1" applyProtection="1">
      <alignment vertical="center"/>
      <protection hidden="1"/>
    </xf>
    <xf numFmtId="0" fontId="11" fillId="0" borderId="23" xfId="5" applyFont="1" applyBorder="1" applyAlignment="1" applyProtection="1">
      <alignment horizontal="left" vertical="center" wrapText="1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3" borderId="67" xfId="4" applyFont="1" applyFill="1" applyBorder="1" applyAlignment="1" applyProtection="1">
      <alignment horizontal="center" vertical="center"/>
      <protection hidden="1"/>
    </xf>
    <xf numFmtId="1" fontId="31" fillId="3" borderId="10" xfId="4" applyFont="1" applyFill="1" applyBorder="1" applyAlignment="1" applyProtection="1">
      <alignment horizontal="center" vertical="center"/>
      <protection hidden="1"/>
    </xf>
    <xf numFmtId="1" fontId="31" fillId="5" borderId="68" xfId="4" applyFont="1" applyFill="1" applyBorder="1" applyAlignment="1" applyProtection="1">
      <alignment horizontal="center" vertical="center"/>
      <protection hidden="1"/>
    </xf>
    <xf numFmtId="1" fontId="31" fillId="5" borderId="69" xfId="4" applyFont="1" applyFill="1" applyBorder="1" applyAlignment="1" applyProtection="1">
      <alignment horizontal="center" vertical="center"/>
      <protection hidden="1"/>
    </xf>
    <xf numFmtId="1" fontId="31" fillId="3" borderId="11" xfId="4" applyFont="1" applyFill="1" applyBorder="1" applyAlignment="1" applyProtection="1">
      <alignment horizontal="center" vertical="center"/>
      <protection hidden="1"/>
    </xf>
    <xf numFmtId="1" fontId="31" fillId="3" borderId="6" xfId="4" applyFont="1" applyFill="1" applyBorder="1" applyAlignment="1" applyProtection="1">
      <alignment horizontal="center" vertical="center"/>
      <protection hidden="1"/>
    </xf>
    <xf numFmtId="1" fontId="31" fillId="5" borderId="70" xfId="4" applyFont="1" applyFill="1" applyBorder="1" applyAlignment="1" applyProtection="1">
      <alignment horizontal="center" vertical="center"/>
      <protection hidden="1"/>
    </xf>
    <xf numFmtId="1" fontId="31" fillId="5" borderId="71" xfId="4" applyFont="1" applyFill="1" applyBorder="1" applyAlignment="1" applyProtection="1">
      <alignment horizontal="center" vertical="center"/>
      <protection hidden="1"/>
    </xf>
    <xf numFmtId="1" fontId="31" fillId="5" borderId="72" xfId="4" applyFont="1" applyFill="1" applyBorder="1" applyAlignment="1" applyProtection="1">
      <alignment horizontal="center" vertical="center"/>
      <protection hidden="1"/>
    </xf>
    <xf numFmtId="1" fontId="31" fillId="5" borderId="64" xfId="4" applyFont="1" applyFill="1" applyBorder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5" borderId="33" xfId="4" applyFont="1" applyFill="1" applyBorder="1" applyAlignment="1" applyProtection="1">
      <alignment horizontal="center" vertical="center"/>
      <protection hidden="1"/>
    </xf>
    <xf numFmtId="1" fontId="31" fillId="3" borderId="12" xfId="4" applyFont="1" applyFill="1" applyBorder="1" applyAlignment="1" applyProtection="1">
      <alignment horizontal="center" vertical="center"/>
      <protection hidden="1"/>
    </xf>
    <xf numFmtId="1" fontId="31" fillId="5" borderId="73" xfId="4" applyFont="1" applyFill="1" applyBorder="1" applyAlignment="1" applyProtection="1">
      <alignment horizontal="center" vertical="center"/>
      <protection hidden="1"/>
    </xf>
    <xf numFmtId="1" fontId="31" fillId="5" borderId="74" xfId="4" applyFont="1" applyFill="1" applyBorder="1" applyAlignment="1" applyProtection="1">
      <alignment horizontal="center" vertical="center"/>
      <protection hidden="1"/>
    </xf>
    <xf numFmtId="17" fontId="31" fillId="5" borderId="65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0" xfId="4" applyNumberFormat="1" applyFont="1" applyFill="1" applyAlignment="1" applyProtection="1">
      <alignment horizontal="center" vertical="center" wrapText="1"/>
      <protection hidden="1"/>
    </xf>
    <xf numFmtId="1" fontId="31" fillId="5" borderId="66" xfId="4" applyFont="1" applyFill="1" applyBorder="1" applyAlignment="1" applyProtection="1">
      <alignment horizontal="center" vertical="center" wrapText="1"/>
      <protection hidden="1"/>
    </xf>
    <xf numFmtId="17" fontId="31" fillId="3" borderId="0" xfId="4" applyNumberFormat="1" applyFont="1" applyFill="1" applyAlignment="1" applyProtection="1">
      <alignment horizontal="center" vertical="center" wrapText="1"/>
      <protection hidden="1"/>
    </xf>
    <xf numFmtId="1" fontId="31" fillId="3" borderId="75" xfId="4" applyFont="1" applyFill="1" applyBorder="1" applyAlignment="1" applyProtection="1">
      <alignment horizontal="center" vertical="center" wrapText="1"/>
      <protection hidden="1"/>
    </xf>
    <xf numFmtId="17" fontId="31" fillId="5" borderId="76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77" xfId="4" applyNumberFormat="1" applyFont="1" applyFill="1" applyBorder="1" applyAlignment="1" applyProtection="1">
      <alignment horizontal="center" vertical="center" wrapText="1"/>
      <protection hidden="1"/>
    </xf>
    <xf numFmtId="1" fontId="31" fillId="5" borderId="78" xfId="4" applyFont="1" applyFill="1" applyBorder="1" applyAlignment="1" applyProtection="1">
      <alignment horizontal="center" vertical="center" wrapText="1"/>
      <protection hidden="1"/>
    </xf>
    <xf numFmtId="1" fontId="31" fillId="5" borderId="77" xfId="4" applyFont="1" applyFill="1" applyBorder="1" applyAlignment="1" applyProtection="1">
      <alignment horizontal="center" vertical="center" wrapText="1"/>
      <protection hidden="1"/>
    </xf>
    <xf numFmtId="17" fontId="31" fillId="3" borderId="79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80" xfId="4" applyFont="1" applyFill="1" applyBorder="1" applyAlignment="1" applyProtection="1">
      <alignment horizontal="center" vertical="center" wrapText="1"/>
      <protection hidden="1"/>
    </xf>
    <xf numFmtId="17" fontId="31" fillId="5" borderId="81" xfId="4" applyNumberFormat="1" applyFont="1" applyFill="1" applyBorder="1" applyAlignment="1" applyProtection="1">
      <alignment horizontal="center" vertical="center" wrapText="1"/>
      <protection hidden="1"/>
    </xf>
    <xf numFmtId="164" fontId="22" fillId="0" borderId="33" xfId="6" applyNumberFormat="1" applyFont="1" applyBorder="1" applyAlignment="1" applyProtection="1">
      <alignment horizontal="right" vertical="center"/>
      <protection hidden="1"/>
    </xf>
    <xf numFmtId="3" fontId="22" fillId="0" borderId="0" xfId="5" applyNumberFormat="1" applyFont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Alignment="1" applyProtection="1">
      <alignment horizontal="right" vertical="center"/>
      <protection hidden="1"/>
    </xf>
    <xf numFmtId="0" fontId="11" fillId="0" borderId="0" xfId="5" applyFont="1" applyAlignment="1" applyProtection="1">
      <alignment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7">
    <cellStyle name="Hipervínculo" xfId="2" builtinId="8"/>
    <cellStyle name="Normal" xfId="0" builtinId="0"/>
    <cellStyle name="Normal 2 2" xfId="4" xr:uid="{B19FB1D5-8B1A-4F38-BEDB-4315D233A6ED}"/>
    <cellStyle name="Normal 2 6" xfId="3" xr:uid="{D086B184-2661-4EE1-A4A9-737CED3C6AAD}"/>
    <cellStyle name="Normal_PlazasEstablecimientosMunicipioAutAños" xfId="5" xr:uid="{B1748972-E3C3-4188-A946-60355F06E4D0}"/>
    <cellStyle name="Porcentaje" xfId="1" builtinId="5"/>
    <cellStyle name="Porcentual 2" xfId="6" xr:uid="{E18000FC-4F85-4439-8E6C-107FB8A3B1BF}"/>
  </cellStyles>
  <dxfs count="0"/>
  <tableStyles count="1" defaultTableStyle="TableStyleMedium2" defaultPivotStyle="PivotStyleLight16">
    <tableStyle name="Invisible" pivot="0" table="0" count="0" xr9:uid="{86B63C33-05F1-4525-9DC5-F26B62546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71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6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E-40C9-A8AB-A12340122BEE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E-40C9-A8AB-A12340122BEE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5E-40C9-A8AB-A12340122BEE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E-40C9-A8AB-A12340122BE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5E-40C9-A8AB-A12340122BEE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55E-40C9-A8AB-A12340122BEE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55E-40C9-A8AB-A12340122BEE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55E-40C9-A8AB-A12340122BEE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55E-40C9-A8AB-A12340122BEE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55E-40C9-A8AB-A12340122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5E-40C9-A8AB-A1234012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8C-48A5-B5E8-67D61E0EB6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C-48A5-B5E8-67D61E0EB6C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8C-48A5-B5E8-67D61E0EB6C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C-48A5-B5E8-67D61E0EB6C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8C-48A5-B5E8-67D61E0EB6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C-48A5-B5E8-67D61E0EB6C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8C-48A5-B5E8-67D61E0EB6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8C-48A5-B5E8-67D61E0EB6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12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8C-48A5-B5E8-67D61E0EB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8C-48A5-B5E8-67D61E0EB6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8C-48A5-B5E8-67D61E0EB6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C-48A5-B5E8-67D61E0EB6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C-48A5-B5E8-67D61E0EB6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8C-48A5-B5E8-67D61E0EB6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8C-48A5-B5E8-67D61E0EB6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8C-48A5-B5E8-67D61E0EB6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8C-48A5-B5E8-67D61E0EB6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8C-48A5-B5E8-67D61E0EB6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8C-48A5-B5E8-67D61E0EB6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8C-48A5-B5E8-67D61E0EB6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8C-48A5-B5E8-67D61E0EB6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8C-48A5-B5E8-67D61E0EB6C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12">
                  <c:v>0.89655172413793105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8C-48A5-B5E8-67D61E0EB6C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12">
                  <c:v>0.86792452830188682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8C-48A5-B5E8-67D61E0EB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6-48C2-A1E5-D34B97B50C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6-48C2-A1E5-D34B97B50CCC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F6-48C2-A1E5-D34B97B50CC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6-48C2-A1E5-D34B97B50CC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6-48C2-A1E5-D34B97B50C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F6-48C2-A1E5-D34B97B50CC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F6-48C2-A1E5-D34B97B50C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F6-48C2-A1E5-D34B97B50C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12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F6-48C2-A1E5-D34B97B5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F6-48C2-A1E5-D34B97B50C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6-48C2-A1E5-D34B97B50C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6-48C2-A1E5-D34B97B50C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6-48C2-A1E5-D34B97B50C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6-48C2-A1E5-D34B97B50C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6-48C2-A1E5-D34B97B50C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6-48C2-A1E5-D34B97B50C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6-48C2-A1E5-D34B97B50C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6-48C2-A1E5-D34B97B50C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6-48C2-A1E5-D34B97B50C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6-48C2-A1E5-D34B97B50C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6-48C2-A1E5-D34B97B50C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6-48C2-A1E5-D34B97B50CC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12">
                  <c:v>0.12175648702594821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F6-48C2-A1E5-D34B97B50CCC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12">
                  <c:v>0.91808873720136508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F6-48C2-A1E5-D34B97B5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2-479E-A693-5EBFABE154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2-479E-A693-5EBFABE1545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02-479E-A693-5EBFABE1545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2-479E-A693-5EBFABE1545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2-479E-A693-5EBFABE154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02-479E-A693-5EBFABE1545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02-479E-A693-5EBFABE154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02-479E-A693-5EBFABE154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12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02-479E-A693-5EBFABE15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02-479E-A693-5EBFABE154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02-479E-A693-5EBFABE154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02-479E-A693-5EBFABE154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02-479E-A693-5EBFABE154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02-479E-A693-5EBFABE154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02-479E-A693-5EBFABE154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02-479E-A693-5EBFABE154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02-479E-A693-5EBFABE154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02-479E-A693-5EBFABE154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02-479E-A693-5EBFABE154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02-479E-A693-5EBFABE154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02-479E-A693-5EBFABE154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02-479E-A693-5EBFABE1545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12">
                  <c:v>0.89655172413793105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02-479E-A693-5EBFABE1545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12">
                  <c:v>0.86792452830188682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02-479E-A693-5EBFABE15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4-4AB7-B2A9-709FCA0A9E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AB7-B2A9-709FCA0A9E7E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A4-4AB7-B2A9-709FCA0A9E7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A4-4AB7-B2A9-709FCA0A9E7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4-4AB7-B2A9-709FCA0A9E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A4-4AB7-B2A9-709FCA0A9E7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A4-4AB7-B2A9-709FCA0A9E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A4-4AB7-B2A9-709FCA0A9E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1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A4-4AB7-B2A9-709FCA0A9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A4-4AB7-B2A9-709FCA0A9E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A4-4AB7-B2A9-709FCA0A9E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4-4AB7-B2A9-709FCA0A9E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4-4AB7-B2A9-709FCA0A9E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4-4AB7-B2A9-709FCA0A9E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4-4AB7-B2A9-709FCA0A9E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4-4AB7-B2A9-709FCA0A9E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4-4AB7-B2A9-709FCA0A9E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4-4AB7-B2A9-709FCA0A9E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4-4AB7-B2A9-709FCA0A9E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A4-4AB7-B2A9-709FCA0A9E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A4-4AB7-B2A9-709FCA0A9E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A4-4AB7-B2A9-709FCA0A9E7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3">
                  <c:v>-1</c:v>
                </c:pt>
                <c:pt idx="4">
                  <c:v>-1</c:v>
                </c:pt>
                <c:pt idx="12">
                  <c:v>0.22352941176470598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A4-4AB7-B2A9-709FCA0A9E7E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3">
                  <c:v>-1</c:v>
                </c:pt>
                <c:pt idx="4">
                  <c:v>-1</c:v>
                </c:pt>
                <c:pt idx="12">
                  <c:v>9.473684210526323E-2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A4-4AB7-B2A9-709FCA0A9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3-4219-9936-69D87C7F52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3-4219-9936-69D87C7F52CD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63-4219-9936-69D87C7F52C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3-4219-9936-69D87C7F52C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63-4219-9936-69D87C7F52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63-4219-9936-69D87C7F52C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63-4219-9936-69D87C7F52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63-4219-9936-69D87C7F52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63-4219-9936-69D87C7F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3-4219-9936-69D87C7F52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3-4219-9936-69D87C7F52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3-4219-9936-69D87C7F52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3-4219-9936-69D87C7F52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3-4219-9936-69D87C7F52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3-4219-9936-69D87C7F52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3-4219-9936-69D87C7F52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3-4219-9936-69D87C7F52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3-4219-9936-69D87C7F52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3-4219-9936-69D87C7F52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63-4219-9936-69D87C7F52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63-4219-9936-69D87C7F52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63-4219-9936-69D87C7F52C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12">
                  <c:v>0.81506849315068486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63-4219-9936-69D87C7F52CD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12">
                  <c:v>1.5238095238095237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63-4219-9936-69D87C7F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8-420C-BA0D-CFB5018A4E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8-420C-BA0D-CFB5018A4EA7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58-420C-BA0D-CFB5018A4EA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8-420C-BA0D-CFB5018A4EA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58-420C-BA0D-CFB5018A4E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58-420C-BA0D-CFB5018A4EA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58-420C-BA0D-CFB5018A4E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58-420C-BA0D-CFB5018A4E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12">
                  <c:v>25234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58-420C-BA0D-CFB5018A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8-420C-BA0D-CFB5018A4E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8-420C-BA0D-CFB5018A4E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8-420C-BA0D-CFB5018A4E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8-420C-BA0D-CFB5018A4E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8-420C-BA0D-CFB5018A4E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8-420C-BA0D-CFB5018A4E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8-420C-BA0D-CFB5018A4E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8-420C-BA0D-CFB5018A4E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8-420C-BA0D-CFB5018A4E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8-420C-BA0D-CFB5018A4E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58-420C-BA0D-CFB5018A4E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58-420C-BA0D-CFB5018A4E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58-420C-BA0D-CFB5018A4EA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12">
                  <c:v>-4.7845445626745198E-2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58-420C-BA0D-CFB5018A4EA7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12">
                  <c:v>9.4370717321536901E-2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58-420C-BA0D-CFB5018A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6E-4431-94CE-5D27EDD227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6E-4431-94CE-5D27EDD2277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6E-4431-94CE-5D27EDD2277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6E-4431-94CE-5D27EDD2277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6E-4431-94CE-5D27EDD227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6E-4431-94CE-5D27EDD2277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6E-4431-94CE-5D27EDD227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6E-4431-94CE-5D27EDD2277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12">
                  <c:v>25234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6E-4431-94CE-5D27EDD2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6E-4431-94CE-5D27EDD227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6E-4431-94CE-5D27EDD227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6E-4431-94CE-5D27EDD227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6E-4431-94CE-5D27EDD227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6E-4431-94CE-5D27EDD227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6E-4431-94CE-5D27EDD227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6E-4431-94CE-5D27EDD227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6E-4431-94CE-5D27EDD227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6E-4431-94CE-5D27EDD227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6E-4431-94CE-5D27EDD227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6E-4431-94CE-5D27EDD227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6E-4431-94CE-5D27EDD227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6E-4431-94CE-5D27EDD2277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12">
                  <c:v>-4.7845445626745198E-2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6E-4431-94CE-5D27EDD2277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12">
                  <c:v>9.4370717321536901E-2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6E-4431-94CE-5D27EDD2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D-4054-A89A-6BF99D02B92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D-4054-A89A-6BF99D02B92C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D-4054-A89A-6BF99D02B92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D-4054-A89A-6BF99D02B92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1D-4054-A89A-6BF99D02B92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1D-4054-A89A-6BF99D02B92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1D-4054-A89A-6BF99D02B9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1D-4054-A89A-6BF99D02B92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12">
                  <c:v>21800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1D-4054-A89A-6BF99D02B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1D-4054-A89A-6BF99D02B9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1D-4054-A89A-6BF99D02B9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1D-4054-A89A-6BF99D02B9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1D-4054-A89A-6BF99D02B9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D-4054-A89A-6BF99D02B9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D-4054-A89A-6BF99D02B9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D-4054-A89A-6BF99D02B9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D-4054-A89A-6BF99D02B9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D-4054-A89A-6BF99D02B9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D-4054-A89A-6BF99D02B9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D-4054-A89A-6BF99D02B9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D-4054-A89A-6BF99D02B9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D-4054-A89A-6BF99D02B92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12">
                  <c:v>-5.0315835329993508E-2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1D-4054-A89A-6BF99D02B92C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12">
                  <c:v>0.24828218048557038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1D-4054-A89A-6BF99D02B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C6-4375-8082-E15FE4FFB4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6-4375-8082-E15FE4FFB437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6-4375-8082-E15FE4FFB43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6-4375-8082-E15FE4FFB43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C6-4375-8082-E15FE4FFB4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6-4375-8082-E15FE4FFB43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C6-4375-8082-E15FE4FFB4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C6-4375-8082-E15FE4FFB4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12">
                  <c:v>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C6-4375-8082-E15FE4FFB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C6-4375-8082-E15FE4FFB4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C6-4375-8082-E15FE4FFB4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C6-4375-8082-E15FE4FFB4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C6-4375-8082-E15FE4FFB4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C6-4375-8082-E15FE4FFB4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C6-4375-8082-E15FE4FFB4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C6-4375-8082-E15FE4FFB4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C6-4375-8082-E15FE4FFB4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C6-4375-8082-E15FE4FFB4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C6-4375-8082-E15FE4FFB4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C6-4375-8082-E15FE4FFB4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C6-4375-8082-E15FE4FFB4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C6-4375-8082-E15FE4FFB43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12">
                  <c:v>-3.1857908091344811E-2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C6-4375-8082-E15FE4FFB437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12">
                  <c:v>-0.38612799427958522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C6-4375-8082-E15FE4FFB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2A-4A90-A0B4-99A10CAB94F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A-4A90-A0B4-99A10CAB94F0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A-4A90-A0B4-99A10CAB94F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A-4A90-A0B4-99A10CAB94F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2A-4A90-A0B4-99A10CAB94F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A-4A90-A0B4-99A10CAB94F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2A-4A90-A0B4-99A10CAB94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2A-4A90-A0B4-99A10CAB94F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2A-4A90-A0B4-99A10CAB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2A-4A90-A0B4-99A10CAB94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2A-4A90-A0B4-99A10CAB94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2A-4A90-A0B4-99A10CAB94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A-4A90-A0B4-99A10CAB94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A-4A90-A0B4-99A10CAB94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A-4A90-A0B4-99A10CAB94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A-4A90-A0B4-99A10CAB94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2A-4A90-A0B4-99A10CAB94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2A-4A90-A0B4-99A10CAB94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2A-4A90-A0B4-99A10CAB94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2A-4A90-A0B4-99A10CAB94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2A-4A90-A0B4-99A10CAB94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2A-4A90-A0B4-99A10CAB94F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2A-4A90-A0B4-99A10CAB94F0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2A-4A90-A0B4-99A10CAB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A-4EA1-897E-3E726C3B6C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A-4EA1-897E-3E726C3B6CF6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A-4EA1-897E-3E726C3B6CF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A-4EA1-897E-3E726C3B6CF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A-4EA1-897E-3E726C3B6C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A-4EA1-897E-3E726C3B6CF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2A-4EA1-897E-3E726C3B6C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2A-4EA1-897E-3E726C3B6C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12">
                  <c:v>25234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2A-4EA1-897E-3E726C3B6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A-4EA1-897E-3E726C3B6C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A-4EA1-897E-3E726C3B6C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A-4EA1-897E-3E726C3B6C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A-4EA1-897E-3E726C3B6C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A-4EA1-897E-3E726C3B6C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A-4EA1-897E-3E726C3B6C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2A-4EA1-897E-3E726C3B6C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2A-4EA1-897E-3E726C3B6C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2A-4EA1-897E-3E726C3B6C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2A-4EA1-897E-3E726C3B6C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2A-4EA1-897E-3E726C3B6C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2A-4EA1-897E-3E726C3B6C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2A-4EA1-897E-3E726C3B6CF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12">
                  <c:v>-4.7845445626745198E-2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2A-4EA1-897E-3E726C3B6CF6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12">
                  <c:v>9.4370717321536901E-2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2A-4EA1-897E-3E726C3B6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4-4882-BC4F-A68FE6F0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4-4882-BC4F-A68FE6F0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0-4EEA-A6D0-6CC79249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0-4EEA-A6D0-6CC79249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0-4498-8993-18B40F9C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0-4498-8993-18B40F9C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F-40C0-98AC-56BD53C7494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BF-40C0-98AC-56BD53C7494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BF-40C0-98AC-56BD53C7494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CBF-40C0-98AC-56BD53C7494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CBF-40C0-98AC-56BD53C7494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CBF-40C0-98AC-56BD53C7494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CBF-40C0-98AC-56BD53C7494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CBF-40C0-98AC-56BD53C749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BF-40C0-98AC-56BD53C74944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48796967045785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F-40C0-98AC-56BD53C74944}"/>
                </c:ext>
              </c:extLst>
            </c:dLbl>
            <c:dLbl>
              <c:idx val="1"/>
              <c:layout>
                <c:manualLayout>
                  <c:x val="-5.0322411364722135E-3"/>
                  <c:y val="-0.36004648136931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F-40C0-98AC-56BD53C74944}"/>
                </c:ext>
              </c:extLst>
            </c:dLbl>
            <c:dLbl>
              <c:idx val="2"/>
              <c:layout>
                <c:manualLayout>
                  <c:x val="-3.7759630879211459E-3"/>
                  <c:y val="-0.226352244430984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F-40C0-98AC-56BD53C74944}"/>
                </c:ext>
              </c:extLst>
            </c:dLbl>
            <c:dLbl>
              <c:idx val="3"/>
              <c:layout>
                <c:manualLayout>
                  <c:x val="-8.8058279103040444E-3"/>
                  <c:y val="-0.10063072885120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BF-40C0-98AC-56BD53C74944}"/>
                </c:ext>
              </c:extLst>
            </c:dLbl>
            <c:dLbl>
              <c:idx val="4"/>
              <c:layout>
                <c:manualLayout>
                  <c:x val="-6.2897073420679376E-3"/>
                  <c:y val="-0.111638019606523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BF-40C0-98AC-56BD53C7494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BF-40C0-98AC-56BD53C74944}"/>
                </c:ext>
              </c:extLst>
            </c:dLbl>
            <c:dLbl>
              <c:idx val="6"/>
              <c:layout>
                <c:manualLayout>
                  <c:x val="-7.5471735476636626E-3"/>
                  <c:y val="0.17590111492473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BF-40C0-98AC-56BD53C74944}"/>
                </c:ext>
              </c:extLst>
            </c:dLbl>
            <c:dLbl>
              <c:idx val="7"/>
              <c:layout>
                <c:manualLayout>
                  <c:x val="-3.8420048169867773E-3"/>
                  <c:y val="0.157803710433631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BF-40C0-98AC-56BD53C74944}"/>
                </c:ext>
              </c:extLst>
            </c:dLbl>
            <c:dLbl>
              <c:idx val="8"/>
              <c:layout>
                <c:manualLayout>
                  <c:x val="-3.7759630879211459E-3"/>
                  <c:y val="0.184012383067501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BF-40C0-98AC-56BD53C7494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BF-40C0-98AC-56BD53C74944}"/>
                </c:ext>
              </c:extLst>
            </c:dLbl>
            <c:dLbl>
              <c:idx val="10"/>
              <c:layout>
                <c:manualLayout>
                  <c:x val="-2.6517684975011571E-3"/>
                  <c:y val="-0.15093451780065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BF-40C0-98AC-56BD53C7494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BF-40C0-98AC-56BD53C7494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CBF-40C0-98AC-56BD53C7494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CBF-40C0-98AC-56BD53C7494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CBF-40C0-98AC-56BD53C7494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CBF-40C0-98AC-56BD53C7494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CBF-40C0-98AC-56BD53C7494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CBF-40C0-98AC-56BD53C7494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CBF-40C0-98AC-56BD53C7494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BF-40C0-98AC-56BD53C7494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BF-40C0-98AC-56BD53C7494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BF-40C0-98AC-56BD53C7494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BF-40C0-98AC-56BD53C7494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BF-40C0-98AC-56BD53C7494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BF-40C0-98AC-56BD53C7494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BF-40C0-98AC-56BD53C7494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BF-40C0-98AC-56BD53C7494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BF-40C0-98AC-56BD53C7494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BF-40C0-98AC-56BD53C7494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BF-40C0-98AC-56BD53C7494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CBF-40C0-98AC-56BD53C7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9D-46B4-B870-83190EA663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9D-46B4-B870-83190EA663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9D-46B4-B870-83190EA663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9D-46B4-B870-83190EA663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9D-46B4-B870-83190EA663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99D-46B4-B870-83190EA663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99D-46B4-B870-83190EA663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99D-46B4-B870-83190EA663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5198</c:v>
                </c:pt>
                <c:pt idx="1">
                  <c:v>3702</c:v>
                </c:pt>
                <c:pt idx="2">
                  <c:v>1496</c:v>
                </c:pt>
                <c:pt idx="3">
                  <c:v>165</c:v>
                </c:pt>
                <c:pt idx="4">
                  <c:v>285</c:v>
                </c:pt>
                <c:pt idx="5">
                  <c:v>307</c:v>
                </c:pt>
                <c:pt idx="6">
                  <c:v>46</c:v>
                </c:pt>
                <c:pt idx="7">
                  <c:v>49</c:v>
                </c:pt>
                <c:pt idx="8">
                  <c:v>0</c:v>
                </c:pt>
                <c:pt idx="9">
                  <c:v>4</c:v>
                </c:pt>
                <c:pt idx="10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9D-46B4-B870-83190EA6639D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591486402545546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D-46B4-B870-83190EA6639D}"/>
                </c:ext>
              </c:extLst>
            </c:dLbl>
            <c:dLbl>
              <c:idx val="1"/>
              <c:layout>
                <c:manualLayout>
                  <c:x val="-6.4950711709962508E-3"/>
                  <c:y val="-0.385922624333612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D-46B4-B870-83190EA6639D}"/>
                </c:ext>
              </c:extLst>
            </c:dLbl>
            <c:dLbl>
              <c:idx val="2"/>
              <c:layout>
                <c:manualLayout>
                  <c:x val="-3.7759152420983179E-3"/>
                  <c:y val="0.30506092753443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9D-46B4-B870-83190EA6639D}"/>
                </c:ext>
              </c:extLst>
            </c:dLbl>
            <c:dLbl>
              <c:idx val="3"/>
              <c:layout>
                <c:manualLayout>
                  <c:x val="-5.1018234892476148E-3"/>
                  <c:y val="-7.85706297990947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D-46B4-B870-83190EA6639D}"/>
                </c:ext>
              </c:extLst>
            </c:dLbl>
            <c:dLbl>
              <c:idx val="4"/>
              <c:layout>
                <c:manualLayout>
                  <c:x val="-6.4950711709962751E-3"/>
                  <c:y val="-8.78937125340536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9D-46B4-B870-83190EA6639D}"/>
                </c:ext>
              </c:extLst>
            </c:dLbl>
            <c:dLbl>
              <c:idx val="5"/>
              <c:layout>
                <c:manualLayout>
                  <c:x val="-7.955449482895784E-3"/>
                  <c:y val="0.18027746531683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D-46B4-B870-83190EA6639D}"/>
                </c:ext>
              </c:extLst>
            </c:dLbl>
            <c:dLbl>
              <c:idx val="6"/>
              <c:layout>
                <c:manualLayout>
                  <c:x val="-5.1691629238469292E-3"/>
                  <c:y val="0.14476837011914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9D-46B4-B870-83190EA6639D}"/>
                </c:ext>
              </c:extLst>
            </c:dLbl>
            <c:dLbl>
              <c:idx val="7"/>
              <c:layout>
                <c:manualLayout>
                  <c:x val="-5.2363979562220593E-3"/>
                  <c:y val="-6.05862237145168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D-46B4-B870-83190EA6639D}"/>
                </c:ext>
              </c:extLst>
            </c:dLbl>
            <c:dLbl>
              <c:idx val="8"/>
              <c:layout>
                <c:manualLayout>
                  <c:x val="-7.7536399835461123E-3"/>
                  <c:y val="0.15971706544200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9D-46B4-B870-83190EA6639D}"/>
                </c:ext>
              </c:extLst>
            </c:dLbl>
            <c:dLbl>
              <c:idx val="9"/>
              <c:layout>
                <c:manualLayout>
                  <c:x val="-7.6864049511709822E-3"/>
                  <c:y val="0.130896983741694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9D-46B4-B870-83190EA6639D}"/>
                </c:ext>
              </c:extLst>
            </c:dLbl>
            <c:dLbl>
              <c:idx val="10"/>
              <c:layout>
                <c:manualLayout>
                  <c:x val="-5.3036329885971893E-3"/>
                  <c:y val="0.21570311229893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9D-46B4-B870-83190EA6639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-1.5343815116499293E-2</c:v>
                </c:pt>
                <c:pt idx="1">
                  <c:v>1.2028430836522608E-2</c:v>
                </c:pt>
                <c:pt idx="2">
                  <c:v>-7.7112893275755656E-2</c:v>
                </c:pt>
                <c:pt idx="3">
                  <c:v>1.2269938650306678E-2</c:v>
                </c:pt>
                <c:pt idx="4">
                  <c:v>0.12204724409448819</c:v>
                </c:pt>
                <c:pt idx="5">
                  <c:v>-5.2469135802469147E-2</c:v>
                </c:pt>
                <c:pt idx="6">
                  <c:v>-6.1224489795918324E-2</c:v>
                </c:pt>
                <c:pt idx="7">
                  <c:v>0.53125</c:v>
                </c:pt>
                <c:pt idx="8">
                  <c:v>-1</c:v>
                </c:pt>
                <c:pt idx="9">
                  <c:v>-0.7142857142857143</c:v>
                </c:pt>
                <c:pt idx="10">
                  <c:v>-0.18263090676883775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9D-46B4-B870-83190EA663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99D-46B4-B870-83190EA663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99D-46B4-B870-83190EA663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99D-46B4-B870-83190EA663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99D-46B4-B870-83190EA663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99D-46B4-B870-83190EA663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99D-46B4-B870-83190EA663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99D-46B4-B870-83190EA6639D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9D-46B4-B870-83190EA6639D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9D-46B4-B870-83190EA6639D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9D-46B4-B870-83190EA6639D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9D-46B4-B870-83190EA6639D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9D-46B4-B870-83190EA6639D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9D-46B4-B870-83190EA6639D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9D-46B4-B870-83190EA6639D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9D-46B4-B870-83190EA6639D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9D-46B4-B870-83190EA6639D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9D-46B4-B870-83190EA6639D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9D-46B4-B870-83190EA6639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0.71219699884570986</c:v>
                </c:pt>
                <c:pt idx="2">
                  <c:v>0.28780300115429014</c:v>
                </c:pt>
                <c:pt idx="3">
                  <c:v>3.174297806848788E-2</c:v>
                </c:pt>
                <c:pt idx="4">
                  <c:v>5.4828780300115426E-2</c:v>
                </c:pt>
                <c:pt idx="5">
                  <c:v>5.9061177375913813E-2</c:v>
                </c:pt>
                <c:pt idx="6">
                  <c:v>8.8495575221238937E-3</c:v>
                </c:pt>
                <c:pt idx="7">
                  <c:v>9.4267025779145829E-3</c:v>
                </c:pt>
                <c:pt idx="8">
                  <c:v>0</c:v>
                </c:pt>
                <c:pt idx="9">
                  <c:v>7.6952674105425169E-4</c:v>
                </c:pt>
                <c:pt idx="10">
                  <c:v>0.12312427856868026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99D-46B4-B870-83190EA66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F-4D16-AE08-08C3281140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BF-4D16-AE08-08C3281140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BF-4D16-AE08-08C3281140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BF-4D16-AE08-08C3281140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BF-4D16-AE08-08C3281140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BF-4D16-AE08-08C3281140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BF-4D16-AE08-08C3281140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FBF-4D16-AE08-08C3281140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25234</c:v>
                </c:pt>
                <c:pt idx="1">
                  <c:v>13888</c:v>
                </c:pt>
                <c:pt idx="2">
                  <c:v>11346</c:v>
                </c:pt>
                <c:pt idx="3">
                  <c:v>1745</c:v>
                </c:pt>
                <c:pt idx="4">
                  <c:v>2335</c:v>
                </c:pt>
                <c:pt idx="5">
                  <c:v>1964</c:v>
                </c:pt>
                <c:pt idx="6">
                  <c:v>562</c:v>
                </c:pt>
                <c:pt idx="7">
                  <c:v>495</c:v>
                </c:pt>
                <c:pt idx="8">
                  <c:v>104</c:v>
                </c:pt>
                <c:pt idx="9">
                  <c:v>265</c:v>
                </c:pt>
                <c:pt idx="10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BF-4D16-AE08-08C3281140E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559537012760622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F-4D16-AE08-08C3281140E7}"/>
                </c:ext>
              </c:extLst>
            </c:dLbl>
            <c:dLbl>
              <c:idx val="1"/>
              <c:layout>
                <c:manualLayout>
                  <c:x val="-7.8209794181455239E-3"/>
                  <c:y val="0.41288635912992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F-4D16-AE08-08C3281140E7}"/>
                </c:ext>
              </c:extLst>
            </c:dLbl>
            <c:dLbl>
              <c:idx val="2"/>
              <c:layout>
                <c:manualLayout>
                  <c:x val="-6.4277317363969121E-3"/>
                  <c:y val="-0.277011238256872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F-4D16-AE08-08C3281140E7}"/>
                </c:ext>
              </c:extLst>
            </c:dLbl>
            <c:dLbl>
              <c:idx val="3"/>
              <c:layout>
                <c:manualLayout>
                  <c:x val="-3.7759152420983179E-3"/>
                  <c:y val="-0.109600585641080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F-4D16-AE08-08C3281140E7}"/>
                </c:ext>
              </c:extLst>
            </c:dLbl>
            <c:dLbl>
              <c:idx val="4"/>
              <c:layout>
                <c:manualLayout>
                  <c:x val="-5.1691629238469292E-3"/>
                  <c:y val="-0.12369750773634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F-4D16-AE08-08C3281140E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BF-4D16-AE08-08C3281140E7}"/>
                </c:ext>
              </c:extLst>
            </c:dLbl>
            <c:dLbl>
              <c:idx val="6"/>
              <c:layout>
                <c:manualLayout>
                  <c:x val="-5.1691629238469292E-3"/>
                  <c:y val="-8.19891874417953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BF-4D16-AE08-08C3281140E7}"/>
                </c:ext>
              </c:extLst>
            </c:dLbl>
            <c:dLbl>
              <c:idx val="7"/>
              <c:layout>
                <c:manualLayout>
                  <c:x val="-7.8882144505206531E-3"/>
                  <c:y val="-7.0133902435128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BF-4D16-AE08-08C3281140E7}"/>
                </c:ext>
              </c:extLst>
            </c:dLbl>
            <c:dLbl>
              <c:idx val="8"/>
              <c:layout>
                <c:manualLayout>
                  <c:x val="-5.1018234892476148E-3"/>
                  <c:y val="-7.181433147924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BF-4D16-AE08-08C3281140E7}"/>
                </c:ext>
              </c:extLst>
            </c:dLbl>
            <c:dLbl>
              <c:idx val="9"/>
              <c:layout>
                <c:manualLayout>
                  <c:x val="-3.7086802097230907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BF-4D16-AE08-08C3281140E7}"/>
                </c:ext>
              </c:extLst>
            </c:dLbl>
            <c:dLbl>
              <c:idx val="10"/>
              <c:layout>
                <c:manualLayout>
                  <c:x val="-5.3036329885973836E-3"/>
                  <c:y val="-0.146177780409027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BF-4D16-AE08-08C3281140E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-4.7845445626745198E-2</c:v>
                </c:pt>
                <c:pt idx="1">
                  <c:v>-0.16518393844674195</c:v>
                </c:pt>
                <c:pt idx="2">
                  <c:v>0.1500101358199879</c:v>
                </c:pt>
                <c:pt idx="3">
                  <c:v>0.21433542101600556</c:v>
                </c:pt>
                <c:pt idx="4">
                  <c:v>0.23154008438818563</c:v>
                </c:pt>
                <c:pt idx="5">
                  <c:v>-1.5251652262328053E-3</c:v>
                </c:pt>
                <c:pt idx="6">
                  <c:v>0.12175648702594821</c:v>
                </c:pt>
                <c:pt idx="7">
                  <c:v>0.89655172413793105</c:v>
                </c:pt>
                <c:pt idx="8">
                  <c:v>0.22352941176470598</c:v>
                </c:pt>
                <c:pt idx="9">
                  <c:v>0.81506849315068486</c:v>
                </c:pt>
                <c:pt idx="10">
                  <c:v>8.4802686817800232E-2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BF-4D16-AE08-08C3281140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FBF-4D16-AE08-08C3281140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FBF-4D16-AE08-08C3281140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FBF-4D16-AE08-08C3281140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FBF-4D16-AE08-08C3281140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FBF-4D16-AE08-08C3281140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FBF-4D16-AE08-08C3281140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FBF-4D16-AE08-08C3281140E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BF-4D16-AE08-08C3281140E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BF-4D16-AE08-08C3281140E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BF-4D16-AE08-08C3281140E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BF-4D16-AE08-08C3281140E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BF-4D16-AE08-08C3281140E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BF-4D16-AE08-08C3281140E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BF-4D16-AE08-08C3281140E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BF-4D16-AE08-08C3281140E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BF-4D16-AE08-08C3281140E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BF-4D16-AE08-08C3281140E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BF-4D16-AE08-08C3281140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0.55036855036855037</c:v>
                </c:pt>
                <c:pt idx="2">
                  <c:v>0.44963144963144963</c:v>
                </c:pt>
                <c:pt idx="3">
                  <c:v>6.915273044305302E-2</c:v>
                </c:pt>
                <c:pt idx="4">
                  <c:v>9.2533882856463495E-2</c:v>
                </c:pt>
                <c:pt idx="5">
                  <c:v>7.7831497186335891E-2</c:v>
                </c:pt>
                <c:pt idx="6">
                  <c:v>2.2271538400570657E-2</c:v>
                </c:pt>
                <c:pt idx="7">
                  <c:v>1.9616390584132521E-2</c:v>
                </c:pt>
                <c:pt idx="8">
                  <c:v>4.1214234762621859E-3</c:v>
                </c:pt>
                <c:pt idx="9">
                  <c:v>1.0501704050091147E-2</c:v>
                </c:pt>
                <c:pt idx="10">
                  <c:v>0.1536022826345407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FBF-4D16-AE08-08C328114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C3-41B6-BF75-195DEFA3FAB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C3-41B6-BF75-195DEFA3FA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C3-41B6-BF75-195DEFA3FA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C3-41B6-BF75-195DEFA3FA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C3-41B6-BF75-195DEFA3FA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C3-41B6-BF75-195DEFA3FA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C3-41B6-BF75-195DEFA3FAB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4C3-41B6-BF75-195DEFA3FA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25234</c:v>
                </c:pt>
                <c:pt idx="1">
                  <c:v>13888</c:v>
                </c:pt>
                <c:pt idx="2">
                  <c:v>11346</c:v>
                </c:pt>
                <c:pt idx="3">
                  <c:v>1745</c:v>
                </c:pt>
                <c:pt idx="4">
                  <c:v>2335</c:v>
                </c:pt>
                <c:pt idx="5">
                  <c:v>1964</c:v>
                </c:pt>
                <c:pt idx="6">
                  <c:v>562</c:v>
                </c:pt>
                <c:pt idx="7">
                  <c:v>495</c:v>
                </c:pt>
                <c:pt idx="8">
                  <c:v>104</c:v>
                </c:pt>
                <c:pt idx="9">
                  <c:v>265</c:v>
                </c:pt>
                <c:pt idx="10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C3-41B6-BF75-195DEFA3FAB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56431085212092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C3-41B6-BF75-195DEFA3FAB2}"/>
                </c:ext>
              </c:extLst>
            </c:dLbl>
            <c:dLbl>
              <c:idx val="1"/>
              <c:layout>
                <c:manualLayout>
                  <c:x val="-6.4950711709962266E-3"/>
                  <c:y val="0.41049943944976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C3-41B6-BF75-195DEFA3FAB2}"/>
                </c:ext>
              </c:extLst>
            </c:dLbl>
            <c:dLbl>
              <c:idx val="2"/>
              <c:layout>
                <c:manualLayout>
                  <c:x val="-7.7536399835462094E-3"/>
                  <c:y val="-0.2674635595362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C3-41B6-BF75-195DEFA3FAB2}"/>
                </c:ext>
              </c:extLst>
            </c:dLbl>
            <c:dLbl>
              <c:idx val="3"/>
              <c:layout>
                <c:manualLayout>
                  <c:x val="-3.7759152420983179E-3"/>
                  <c:y val="-0.126309023402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C3-41B6-BF75-195DEFA3FAB2}"/>
                </c:ext>
              </c:extLst>
            </c:dLbl>
            <c:dLbl>
              <c:idx val="4"/>
              <c:layout>
                <c:manualLayout>
                  <c:x val="-6.495071170996178E-3"/>
                  <c:y val="-0.133245186456956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C3-41B6-BF75-195DEFA3FAB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C3-41B6-BF75-195DEFA3FAB2}"/>
                </c:ext>
              </c:extLst>
            </c:dLbl>
            <c:dLbl>
              <c:idx val="6"/>
              <c:layout>
                <c:manualLayout>
                  <c:x val="-3.8432546766976323E-3"/>
                  <c:y val="-8.91499464822537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C3-41B6-BF75-195DEFA3FAB2}"/>
                </c:ext>
              </c:extLst>
            </c:dLbl>
            <c:dLbl>
              <c:idx val="7"/>
              <c:layout>
                <c:manualLayout>
                  <c:x val="-3.9104897090727619E-3"/>
                  <c:y val="-9.400309923665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C3-41B6-BF75-195DEFA3FAB2}"/>
                </c:ext>
              </c:extLst>
            </c:dLbl>
            <c:dLbl>
              <c:idx val="8"/>
              <c:layout>
                <c:manualLayout>
                  <c:x val="-5.1018234892476148E-3"/>
                  <c:y val="-8.1362010199852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C3-41B6-BF75-195DEFA3FAB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C3-41B6-BF75-195DEFA3FAB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C3-41B6-BF75-195DEFA3FAB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-4.7845445626745198E-2</c:v>
                </c:pt>
                <c:pt idx="1">
                  <c:v>-0.16518393844674195</c:v>
                </c:pt>
                <c:pt idx="2">
                  <c:v>0.1500101358199879</c:v>
                </c:pt>
                <c:pt idx="3">
                  <c:v>0.21433542101600556</c:v>
                </c:pt>
                <c:pt idx="4">
                  <c:v>0.23154008438818563</c:v>
                </c:pt>
                <c:pt idx="5">
                  <c:v>-1.5251652262328053E-3</c:v>
                </c:pt>
                <c:pt idx="6">
                  <c:v>0.12175648702594821</c:v>
                </c:pt>
                <c:pt idx="7">
                  <c:v>0.89655172413793105</c:v>
                </c:pt>
                <c:pt idx="8">
                  <c:v>0.22352941176470598</c:v>
                </c:pt>
                <c:pt idx="9">
                  <c:v>0.81506849315068486</c:v>
                </c:pt>
                <c:pt idx="10">
                  <c:v>8.4802686817800232E-2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C3-41B6-BF75-195DEFA3FAB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4C3-41B6-BF75-195DEFA3FAB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4C3-41B6-BF75-195DEFA3FAB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4C3-41B6-BF75-195DEFA3FAB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4C3-41B6-BF75-195DEFA3FAB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4C3-41B6-BF75-195DEFA3FAB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4C3-41B6-BF75-195DEFA3FAB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4C3-41B6-BF75-195DEFA3FAB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C3-41B6-BF75-195DEFA3FAB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C3-41B6-BF75-195DEFA3FAB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C3-41B6-BF75-195DEFA3FAB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C3-41B6-BF75-195DEFA3FAB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C3-41B6-BF75-195DEFA3FAB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C3-41B6-BF75-195DEFA3FAB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C3-41B6-BF75-195DEFA3FAB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C3-41B6-BF75-195DEFA3FAB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C3-41B6-BF75-195DEFA3FAB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C3-41B6-BF75-195DEFA3FAB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C3-41B6-BF75-195DEFA3FAB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0.55036855036855037</c:v>
                </c:pt>
                <c:pt idx="2">
                  <c:v>0.44963144963144963</c:v>
                </c:pt>
                <c:pt idx="3">
                  <c:v>6.915273044305302E-2</c:v>
                </c:pt>
                <c:pt idx="4">
                  <c:v>9.2533882856463495E-2</c:v>
                </c:pt>
                <c:pt idx="5">
                  <c:v>7.7831497186335891E-2</c:v>
                </c:pt>
                <c:pt idx="6">
                  <c:v>2.2271538400570657E-2</c:v>
                </c:pt>
                <c:pt idx="7">
                  <c:v>1.9616390584132521E-2</c:v>
                </c:pt>
                <c:pt idx="8">
                  <c:v>4.1214234762621859E-3</c:v>
                </c:pt>
                <c:pt idx="9">
                  <c:v>1.0501704050091147E-2</c:v>
                </c:pt>
                <c:pt idx="10">
                  <c:v>0.1536022826345407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4C3-41B6-BF75-195DEFA3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C-4C4B-B88A-5C2F8502812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2C-4C4B-B88A-5C2F850281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2C-4C4B-B88A-5C2F850281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2C-4C4B-B88A-5C2F850281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2C-4C4B-B88A-5C2F850281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2C-4C4B-B88A-5C2F850281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2C-4C4B-B88A-5C2F8502812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2C-4C4B-B88A-5C2F850281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5198</c:v>
                </c:pt>
                <c:pt idx="1">
                  <c:v>3702</c:v>
                </c:pt>
                <c:pt idx="2">
                  <c:v>1496</c:v>
                </c:pt>
                <c:pt idx="3">
                  <c:v>165</c:v>
                </c:pt>
                <c:pt idx="4">
                  <c:v>285</c:v>
                </c:pt>
                <c:pt idx="5">
                  <c:v>307</c:v>
                </c:pt>
                <c:pt idx="6">
                  <c:v>46</c:v>
                </c:pt>
                <c:pt idx="7">
                  <c:v>49</c:v>
                </c:pt>
                <c:pt idx="8">
                  <c:v>0</c:v>
                </c:pt>
                <c:pt idx="9">
                  <c:v>4</c:v>
                </c:pt>
                <c:pt idx="10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2C-4C4B-B88A-5C2F8502812D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56192430833363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C-4C4B-B88A-5C2F8502812D}"/>
                </c:ext>
              </c:extLst>
            </c:dLbl>
            <c:dLbl>
              <c:idx val="1"/>
              <c:layout>
                <c:manualLayout>
                  <c:x val="-2.517346429548335E-3"/>
                  <c:y val="-0.376322884451473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C-4C4B-B88A-5C2F8502812D}"/>
                </c:ext>
              </c:extLst>
            </c:dLbl>
            <c:dLbl>
              <c:idx val="2"/>
              <c:layout>
                <c:manualLayout>
                  <c:x val="-7.7536399835461851E-3"/>
                  <c:y val="0.282659216470121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C-4C4B-B88A-5C2F8502812D}"/>
                </c:ext>
              </c:extLst>
            </c:dLbl>
            <c:dLbl>
              <c:idx val="3"/>
              <c:layout>
                <c:manualLayout>
                  <c:x val="-2.4500069949490205E-3"/>
                  <c:y val="-8.09575494792474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C-4C4B-B88A-5C2F8502812D}"/>
                </c:ext>
              </c:extLst>
            </c:dLbl>
            <c:dLbl>
              <c:idx val="4"/>
              <c:layout>
                <c:manualLayout>
                  <c:x val="-6.4950711709962751E-3"/>
                  <c:y val="-9.50542836280803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C-4C4B-B88A-5C2F8502812D}"/>
                </c:ext>
              </c:extLst>
            </c:dLbl>
            <c:dLbl>
              <c:idx val="5"/>
              <c:layout>
                <c:manualLayout>
                  <c:x val="-7.955449482895784E-3"/>
                  <c:y val="0.18743822435729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C-4C4B-B88A-5C2F8502812D}"/>
                </c:ext>
              </c:extLst>
            </c:dLbl>
            <c:dLbl>
              <c:idx val="6"/>
              <c:layout>
                <c:manualLayout>
                  <c:x val="-5.1691629238469292E-3"/>
                  <c:y val="0.15431623678619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C-4C4B-B88A-5C2F8502812D}"/>
                </c:ext>
              </c:extLst>
            </c:dLbl>
            <c:dLbl>
              <c:idx val="7"/>
              <c:layout>
                <c:manualLayout>
                  <c:x val="-5.2363979562220593E-3"/>
                  <c:y val="-6.5360063074822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C-4C4B-B88A-5C2F8502812D}"/>
                </c:ext>
              </c:extLst>
            </c:dLbl>
            <c:dLbl>
              <c:idx val="8"/>
              <c:layout>
                <c:manualLayout>
                  <c:x val="-7.7536399835462094E-3"/>
                  <c:y val="0.16449090480231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C-4C4B-B88A-5C2F8502812D}"/>
                </c:ext>
              </c:extLst>
            </c:dLbl>
            <c:dLbl>
              <c:idx val="9"/>
              <c:layout>
                <c:manualLayout>
                  <c:x val="-3.7086802097230907E-3"/>
                  <c:y val="0.13567082310199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C-4C4B-B88A-5C2F8502812D}"/>
                </c:ext>
              </c:extLst>
            </c:dLbl>
            <c:dLbl>
              <c:idx val="10"/>
              <c:layout>
                <c:manualLayout>
                  <c:x val="-7.955449482895784E-3"/>
                  <c:y val="0.219021118600776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C-4C4B-B88A-5C2F8502812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-1.5343815116499293E-2</c:v>
                </c:pt>
                <c:pt idx="1">
                  <c:v>1.2028430836522608E-2</c:v>
                </c:pt>
                <c:pt idx="2">
                  <c:v>-7.7112893275755656E-2</c:v>
                </c:pt>
                <c:pt idx="3">
                  <c:v>1.2269938650306678E-2</c:v>
                </c:pt>
                <c:pt idx="4">
                  <c:v>0.12204724409448819</c:v>
                </c:pt>
                <c:pt idx="5">
                  <c:v>-5.2469135802469147E-2</c:v>
                </c:pt>
                <c:pt idx="6">
                  <c:v>-6.1224489795918324E-2</c:v>
                </c:pt>
                <c:pt idx="7">
                  <c:v>0.53125</c:v>
                </c:pt>
                <c:pt idx="8">
                  <c:v>-1</c:v>
                </c:pt>
                <c:pt idx="9">
                  <c:v>-0.7142857142857143</c:v>
                </c:pt>
                <c:pt idx="10">
                  <c:v>-0.18263090676883775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B2C-4C4B-B88A-5C2F8502812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B2C-4C4B-B88A-5C2F850281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B2C-4C4B-B88A-5C2F850281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B2C-4C4B-B88A-5C2F850281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B2C-4C4B-B88A-5C2F850281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B2C-4C4B-B88A-5C2F850281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B2C-4C4B-B88A-5C2F850281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B2C-4C4B-B88A-5C2F8502812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C-4C4B-B88A-5C2F8502812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2C-4C4B-B88A-5C2F8502812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2C-4C4B-B88A-5C2F8502812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C-4C4B-B88A-5C2F8502812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C-4C4B-B88A-5C2F8502812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C-4C4B-B88A-5C2F8502812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2C-4C4B-B88A-5C2F8502812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2C-4C4B-B88A-5C2F8502812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2C-4C4B-B88A-5C2F8502812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2C-4C4B-B88A-5C2F8502812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2C-4C4B-B88A-5C2F8502812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0.71219699884570986</c:v>
                </c:pt>
                <c:pt idx="2">
                  <c:v>0.28780300115429014</c:v>
                </c:pt>
                <c:pt idx="3">
                  <c:v>3.174297806848788E-2</c:v>
                </c:pt>
                <c:pt idx="4">
                  <c:v>5.4828780300115426E-2</c:v>
                </c:pt>
                <c:pt idx="5">
                  <c:v>5.9061177375913813E-2</c:v>
                </c:pt>
                <c:pt idx="6">
                  <c:v>8.8495575221238937E-3</c:v>
                </c:pt>
                <c:pt idx="7">
                  <c:v>9.4267025779145829E-3</c:v>
                </c:pt>
                <c:pt idx="8">
                  <c:v>0</c:v>
                </c:pt>
                <c:pt idx="9">
                  <c:v>7.6952674105425169E-4</c:v>
                </c:pt>
                <c:pt idx="10">
                  <c:v>0.12312427856868026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B2C-4C4B-B88A-5C2F8502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1-43DD-98B1-38CF004E697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61-43DD-98B1-38CF004E69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61-43DD-98B1-38CF004E69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61-43DD-98B1-38CF004E69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61-43DD-98B1-38CF004E697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61-43DD-98B1-38CF004E697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61-43DD-98B1-38CF004E697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B61-43DD-98B1-38CF004E69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26672</c:v>
                </c:pt>
                <c:pt idx="1">
                  <c:v>14221</c:v>
                </c:pt>
                <c:pt idx="2">
                  <c:v>3979</c:v>
                </c:pt>
                <c:pt idx="3">
                  <c:v>10242</c:v>
                </c:pt>
                <c:pt idx="4">
                  <c:v>12451</c:v>
                </c:pt>
                <c:pt idx="5">
                  <c:v>1927</c:v>
                </c:pt>
                <c:pt idx="6">
                  <c:v>2716</c:v>
                </c:pt>
                <c:pt idx="7">
                  <c:v>2062</c:v>
                </c:pt>
                <c:pt idx="8">
                  <c:v>618</c:v>
                </c:pt>
                <c:pt idx="9">
                  <c:v>534</c:v>
                </c:pt>
                <c:pt idx="10">
                  <c:v>116</c:v>
                </c:pt>
                <c:pt idx="11">
                  <c:v>306</c:v>
                </c:pt>
                <c:pt idx="12">
                  <c:v>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61-43DD-98B1-38CF004E697B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0.588179860976024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61-43DD-98B1-38CF004E697B}"/>
                </c:ext>
              </c:extLst>
            </c:dLbl>
            <c:dLbl>
              <c:idx val="1"/>
              <c:layout>
                <c:manualLayout>
                  <c:x val="-5.1691629238469535E-3"/>
                  <c:y val="0.42004711817037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61-43DD-98B1-38CF004E697B}"/>
                </c:ext>
              </c:extLst>
            </c:dLbl>
            <c:dLbl>
              <c:idx val="2"/>
              <c:layout>
                <c:manualLayout>
                  <c:x val="-3.977724741447892E-3"/>
                  <c:y val="0.25062656641604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B61-43DD-98B1-38CF004E697B}"/>
                </c:ext>
              </c:extLst>
            </c:dLbl>
            <c:dLbl>
              <c:idx val="3"/>
              <c:layout>
                <c:manualLayout>
                  <c:x val="-3.977724741447892E-3"/>
                  <c:y val="0.35565103234276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61-43DD-98B1-38CF004E697B}"/>
                </c:ext>
              </c:extLst>
            </c:dLbl>
            <c:dLbl>
              <c:idx val="4"/>
              <c:layout>
                <c:manualLayout>
                  <c:x val="-7.7536399835462094E-3"/>
                  <c:y val="-0.29610659569809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61-43DD-98B1-38CF004E697B}"/>
                </c:ext>
              </c:extLst>
            </c:dLbl>
            <c:dLbl>
              <c:idx val="5"/>
              <c:layout>
                <c:manualLayout>
                  <c:x val="-5.1018234892476148E-3"/>
                  <c:y val="-0.1143744250013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61-43DD-98B1-38CF004E697B}"/>
                </c:ext>
              </c:extLst>
            </c:dLbl>
            <c:dLbl>
              <c:idx val="6"/>
              <c:layout>
                <c:manualLayout>
                  <c:x val="-5.1691629238470272E-3"/>
                  <c:y val="-0.135632106137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61-43DD-98B1-38CF004E697B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61-43DD-98B1-38CF004E697B}"/>
                </c:ext>
              </c:extLst>
            </c:dLbl>
            <c:dLbl>
              <c:idx val="8"/>
              <c:layout>
                <c:manualLayout>
                  <c:x val="-7.8209794181455239E-3"/>
                  <c:y val="-7.24415087211842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61-43DD-98B1-38CF004E697B}"/>
                </c:ext>
              </c:extLst>
            </c:dLbl>
            <c:dLbl>
              <c:idx val="9"/>
              <c:layout>
                <c:manualLayout>
                  <c:x val="-5.2363979562221564E-3"/>
                  <c:y val="-7.72946614755863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61-43DD-98B1-38CF004E697B}"/>
                </c:ext>
              </c:extLst>
            </c:dLbl>
            <c:dLbl>
              <c:idx val="10"/>
              <c:layout>
                <c:manualLayout>
                  <c:x val="-3.7759152420982203E-3"/>
                  <c:y val="-7.65881708395473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61-43DD-98B1-38CF004E697B}"/>
                </c:ext>
              </c:extLst>
            </c:dLbl>
            <c:dLbl>
              <c:idx val="11"/>
              <c:layout>
                <c:manualLayout>
                  <c:x val="-3.708680209723285E-3"/>
                  <c:y val="-7.6765216378027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61-43DD-98B1-38CF004E697B}"/>
                </c:ext>
              </c:extLst>
            </c:dLbl>
            <c:dLbl>
              <c:idx val="12"/>
              <c:layout>
                <c:manualLayout>
                  <c:x val="-2.6518164942985947E-3"/>
                  <c:y val="-0.15095161976933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61-43DD-98B1-38CF004E697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-4.2469933584634689E-2</c:v>
                </c:pt>
                <c:pt idx="1">
                  <c:v>-0.16641266119577958</c:v>
                </c:pt>
                <c:pt idx="2">
                  <c:v>-0.23803140559172731</c:v>
                </c:pt>
                <c:pt idx="3">
                  <c:v>-0.13482007095793214</c:v>
                </c:pt>
                <c:pt idx="4">
                  <c:v>0.15340435386753137</c:v>
                </c:pt>
                <c:pt idx="5">
                  <c:v>0.19024088943792461</c:v>
                </c:pt>
                <c:pt idx="6">
                  <c:v>0.19911699779249448</c:v>
                </c:pt>
                <c:pt idx="7">
                  <c:v>2.3833167825223489E-2</c:v>
                </c:pt>
                <c:pt idx="8">
                  <c:v>0.11956521739130443</c:v>
                </c:pt>
                <c:pt idx="9">
                  <c:v>0.94181818181818189</c:v>
                </c:pt>
                <c:pt idx="10">
                  <c:v>0.31818181818181812</c:v>
                </c:pt>
                <c:pt idx="11">
                  <c:v>0.94904458598726116</c:v>
                </c:pt>
                <c:pt idx="12">
                  <c:v>9.0718954248365957E-2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61-43DD-98B1-38CF004E69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B61-43DD-98B1-38CF004E69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B61-43DD-98B1-38CF004E69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B61-43DD-98B1-38CF004E69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B61-43DD-98B1-38CF004E697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B61-43DD-98B1-38CF004E697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B61-43DD-98B1-38CF004E697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B61-43DD-98B1-38CF004E697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61-43DD-98B1-38CF004E697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61-43DD-98B1-38CF004E697B}"/>
                </c:ext>
              </c:extLst>
            </c:dLbl>
            <c:dLbl>
              <c:idx val="2"/>
              <c:layout>
                <c:manualLayout>
                  <c:x val="-3.977724741447892E-3"/>
                  <c:y val="5.72883276808443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B61-43DD-98B1-38CF004E697B}"/>
                </c:ext>
              </c:extLst>
            </c:dLbl>
            <c:dLbl>
              <c:idx val="3"/>
              <c:layout>
                <c:manualLayout>
                  <c:x val="-4.8616074111770853E-17"/>
                  <c:y val="5.72917107166114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61-43DD-98B1-38CF004E697B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61-43DD-98B1-38CF004E697B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61-43DD-98B1-38CF004E697B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61-43DD-98B1-38CF004E697B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61-43DD-98B1-38CF004E697B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61-43DD-98B1-38CF004E697B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61-43DD-98B1-38CF004E697B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61-43DD-98B1-38CF004E697B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61-43DD-98B1-38CF004E697B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61-43DD-98B1-38CF004E697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0.53318086382723451</c:v>
                </c:pt>
                <c:pt idx="2">
                  <c:v>0.14918266346730655</c:v>
                </c:pt>
                <c:pt idx="3">
                  <c:v>0.38399820035992799</c:v>
                </c:pt>
                <c:pt idx="4">
                  <c:v>0.46681913617276544</c:v>
                </c:pt>
                <c:pt idx="5">
                  <c:v>7.2248050389922019E-2</c:v>
                </c:pt>
                <c:pt idx="6">
                  <c:v>0.10182963407318536</c:v>
                </c:pt>
                <c:pt idx="7">
                  <c:v>7.730953809238153E-2</c:v>
                </c:pt>
                <c:pt idx="8">
                  <c:v>2.3170365926814637E-2</c:v>
                </c:pt>
                <c:pt idx="9">
                  <c:v>2.0020995800839832E-2</c:v>
                </c:pt>
                <c:pt idx="10">
                  <c:v>4.3491301739652074E-3</c:v>
                </c:pt>
                <c:pt idx="11">
                  <c:v>1.1472705458908218E-2</c:v>
                </c:pt>
                <c:pt idx="12">
                  <c:v>0.15641871625674866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B61-43DD-98B1-38CF004E6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A-4B70-862B-EFBE42FCD5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A-4B70-862B-EFBE42FCD51D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A-4B70-862B-EFBE42FCD51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A-4B70-862B-EFBE42FCD51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8A-4B70-862B-EFBE42FCD5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8A-4B70-862B-EFBE42FCD51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8A-4B70-862B-EFBE42FCD5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8A-4B70-862B-EFBE42FCD5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12">
                  <c:v>70963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8A-4B70-862B-EFBE42FCD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8A-4B70-862B-EFBE42FCD5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8A-4B70-862B-EFBE42FCD5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8A-4B70-862B-EFBE42FCD5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8A-4B70-862B-EFBE42FCD5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8A-4B70-862B-EFBE42FCD5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8A-4B70-862B-EFBE42FCD5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8A-4B70-862B-EFBE42FCD5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8A-4B70-862B-EFBE42FCD5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8A-4B70-862B-EFBE42FCD5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8A-4B70-862B-EFBE42FCD5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8A-4B70-862B-EFBE42FCD5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8A-4B70-862B-EFBE42FCD5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8A-4B70-862B-EFBE42FCD51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12">
                  <c:v>1.807669684231672E-2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8A-4B70-862B-EFBE42FCD51D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12">
                  <c:v>0.11895488733660264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8A-4B70-862B-EFBE42FCD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8-45C5-B041-09843F530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8-45C5-B041-09843F530329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8-45C5-B041-09843F53032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8-45C5-B041-09843F53032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8-45C5-B041-09843F530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8-45C5-B041-09843F53032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68-45C5-B041-09843F5303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68-45C5-B041-09843F530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12">
                  <c:v>13888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68-45C5-B041-09843F530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68-45C5-B041-09843F5303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68-45C5-B041-09843F5303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8-45C5-B041-09843F5303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8-45C5-B041-09843F5303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8-45C5-B041-09843F5303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8-45C5-B041-09843F5303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68-45C5-B041-09843F5303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68-45C5-B041-09843F5303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68-45C5-B041-09843F5303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68-45C5-B041-09843F5303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68-45C5-B041-09843F5303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68-45C5-B041-09843F5303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68-45C5-B041-09843F53032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12">
                  <c:v>-0.16518393844674195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68-45C5-B041-09843F530329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12">
                  <c:v>-1.1881892564923557E-2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68-45C5-B041-09843F530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3C-4F9C-8327-F94DF18D76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C-4F9C-8327-F94DF18D7653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3C-4F9C-8327-F94DF18D765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3C-4F9C-8327-F94DF18D765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3C-4F9C-8327-F94DF18D76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3C-4F9C-8327-F94DF18D765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3C-4F9C-8327-F94DF18D76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3C-4F9C-8327-F94DF18D76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12">
                  <c:v>26716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3C-4F9C-8327-F94DF18D7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3C-4F9C-8327-F94DF18D76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3C-4F9C-8327-F94DF18D76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3C-4F9C-8327-F94DF18D76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3C-4F9C-8327-F94DF18D76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3C-4F9C-8327-F94DF18D76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3C-4F9C-8327-F94DF18D76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3C-4F9C-8327-F94DF18D76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3C-4F9C-8327-F94DF18D76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3C-4F9C-8327-F94DF18D76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3C-4F9C-8327-F94DF18D76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3C-4F9C-8327-F94DF18D76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3C-4F9C-8327-F94DF18D76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3C-4F9C-8327-F94DF18D765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12">
                  <c:v>-0.14489645680632457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3C-4F9C-8327-F94DF18D7653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12">
                  <c:v>-9.7218936910755893E-2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3C-4F9C-8327-F94DF18D7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5A-4741-95E5-16470CA873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A-4741-95E5-16470CA87318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5A-4741-95E5-16470CA8731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A-4741-95E5-16470CA8731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5A-4741-95E5-16470CA873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5A-4741-95E5-16470CA8731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5A-4741-95E5-16470CA873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5A-4741-95E5-16470CA873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12">
                  <c:v>19662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5A-4741-95E5-16470CA87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5A-4741-95E5-16470CA873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5A-4741-95E5-16470CA873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5A-4741-95E5-16470CA873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5A-4741-95E5-16470CA873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5A-4741-95E5-16470CA873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5A-4741-95E5-16470CA873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5A-4741-95E5-16470CA873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5A-4741-95E5-16470CA873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5A-4741-95E5-16470CA873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5A-4741-95E5-16470CA873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5A-4741-95E5-16470CA873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5A-4741-95E5-16470CA873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5A-4741-95E5-16470CA8731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12">
                  <c:v>-0.14794591783671351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5A-4741-95E5-16470CA87318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12">
                  <c:v>0.1010191510807481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5A-4741-95E5-16470CA87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8-4918-B57C-6F7FED8108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8-4918-B57C-6F7FED81088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8-4918-B57C-6F7FED81088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8-4918-B57C-6F7FED81088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8-4918-B57C-6F7FED8108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08-4918-B57C-6F7FED81088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08-4918-B57C-6F7FED8108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08-4918-B57C-6F7FED81088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12">
                  <c:v>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08-4918-B57C-6F7FED810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8-4918-B57C-6F7FED8108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8-4918-B57C-6F7FED8108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8-4918-B57C-6F7FED8108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8-4918-B57C-6F7FED8108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8-4918-B57C-6F7FED8108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8-4918-B57C-6F7FED8108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8-4918-B57C-6F7FED8108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8-4918-B57C-6F7FED8108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8-4918-B57C-6F7FED8108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8-4918-B57C-6F7FED8108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08-4918-B57C-6F7FED8108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08-4918-B57C-6F7FED8108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08-4918-B57C-6F7FED81088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12">
                  <c:v>-0.13628015183053754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08-4918-B57C-6F7FED81088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12">
                  <c:v>-0.39889220281210058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08-4918-B57C-6F7FED810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1-48D4-BE8B-239AABCB6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1-48D4-BE8B-239AABCB656C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11-48D4-BE8B-239AABCB656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1-48D4-BE8B-239AABCB656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1-48D4-BE8B-239AABCB6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1-48D4-BE8B-239AABCB656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11-48D4-BE8B-239AABCB65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11-48D4-BE8B-239AABCB6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12">
                  <c:v>44247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11-48D4-BE8B-239AABCB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1-48D4-BE8B-239AABCB65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1-48D4-BE8B-239AABCB65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1-48D4-BE8B-239AABCB65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1-48D4-BE8B-239AABCB65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1-48D4-BE8B-239AABCB65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1-48D4-BE8B-239AABCB65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11-48D4-BE8B-239AABCB65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11-48D4-BE8B-239AABCB65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11-48D4-BE8B-239AABCB65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11-48D4-BE8B-239AABCB65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11-48D4-BE8B-239AABCB65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11-48D4-BE8B-239AABCB65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11-48D4-BE8B-239AABCB656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12">
                  <c:v>0.15046801872074878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11-48D4-BE8B-239AABCB656C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12">
                  <c:v>0.30807662744634312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11-48D4-BE8B-239AABCB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7-4158-B3E4-9C06B6EFC6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7-4158-B3E4-9C06B6EFC6A6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7-4158-B3E4-9C06B6EFC6A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7-4158-B3E4-9C06B6EFC6A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7-4158-B3E4-9C06B6EFC6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7-4158-B3E4-9C06B6EFC6A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17-4158-B3E4-9C06B6EFC6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17-4158-B3E4-9C06B6EFC6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12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17-4158-B3E4-9C06B6EF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7-4158-B3E4-9C06B6EFC6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7-4158-B3E4-9C06B6EFC6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7-4158-B3E4-9C06B6EFC6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7-4158-B3E4-9C06B6EFC6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7-4158-B3E4-9C06B6EFC6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7-4158-B3E4-9C06B6EFC6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7-4158-B3E4-9C06B6EFC6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7-4158-B3E4-9C06B6EFC6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7-4158-B3E4-9C06B6EFC6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7-4158-B3E4-9C06B6EFC6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7-4158-B3E4-9C06B6EFC6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17-4158-B3E4-9C06B6EFC6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17-4158-B3E4-9C06B6EFC6A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12">
                  <c:v>0.20822663252240714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17-4158-B3E4-9C06B6EFC6A6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12">
                  <c:v>0.47182686683564046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17-4158-B3E4-9C06B6EF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8C-4C89-8EA6-A4A8466D50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C-4C89-8EA6-A4A8466D50FB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C-4C89-8EA6-A4A8466D50FB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C-4C89-8EA6-A4A8466D50FB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C-4C89-8EA6-A4A8466D50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8C-4C89-8EA6-A4A8466D50FB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8C-4C89-8EA6-A4A8466D50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8C-4C89-8EA6-A4A8466D50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12">
                  <c:v>13938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8C-4C89-8EA6-A4A8466D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8C-4C89-8EA6-A4A8466D50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8C-4C89-8EA6-A4A8466D50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8C-4C89-8EA6-A4A8466D50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8C-4C89-8EA6-A4A8466D50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8C-4C89-8EA6-A4A8466D50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8C-4C89-8EA6-A4A8466D50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8C-4C89-8EA6-A4A8466D50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8C-4C89-8EA6-A4A8466D50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8C-4C89-8EA6-A4A8466D50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8C-4C89-8EA6-A4A8466D50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8C-4C89-8EA6-A4A8466D50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8C-4C89-8EA6-A4A8466D50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8C-4C89-8EA6-A4A8466D50F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12">
                  <c:v>0.14584018414995059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8C-4C89-8EA6-A4A8466D50FB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12">
                  <c:v>0.11655851958663788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8C-4C89-8EA6-A4A8466D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FD-41D9-A85E-95D6EEEFE8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D-41D9-A85E-95D6EEEFE8BD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FD-41D9-A85E-95D6EEEFE8B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FD-41D9-A85E-95D6EEEFE8B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FD-41D9-A85E-95D6EEEFE8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FD-41D9-A85E-95D6EEEFE8B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FD-41D9-A85E-95D6EEEFE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FD-41D9-A85E-95D6EEEFE8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12">
                  <c:v>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FD-41D9-A85E-95D6EEEF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FD-41D9-A85E-95D6EEEFE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FD-41D9-A85E-95D6EEEFE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FD-41D9-A85E-95D6EEEFE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D-41D9-A85E-95D6EEEFE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D-41D9-A85E-95D6EEEFE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D-41D9-A85E-95D6EEEFE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D-41D9-A85E-95D6EEEFE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D-41D9-A85E-95D6EEEFE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D-41D9-A85E-95D6EEEFE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D-41D9-A85E-95D6EEEFE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FD-41D9-A85E-95D6EEEFE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FD-41D9-A85E-95D6EEEFE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FD-41D9-A85E-95D6EEEFE8B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12">
                  <c:v>0.14631463146314627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FD-41D9-A85E-95D6EEEFE8BD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12">
                  <c:v>0.22501763461086299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FD-41D9-A85E-95D6EEEF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15-40E6-8696-9F31E189B1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5-40E6-8696-9F31E189B19E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15-40E6-8696-9F31E189B19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15-40E6-8696-9F31E189B19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15-40E6-8696-9F31E189B1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15-40E6-8696-9F31E189B19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15-40E6-8696-9F31E189B1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15-40E6-8696-9F31E189B1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12">
                  <c:v>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15-40E6-8696-9F31E189B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15-40E6-8696-9F31E189B1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15-40E6-8696-9F31E189B1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15-40E6-8696-9F31E189B1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15-40E6-8696-9F31E189B1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5-40E6-8696-9F31E189B1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15-40E6-8696-9F31E189B1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15-40E6-8696-9F31E189B1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15-40E6-8696-9F31E189B1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15-40E6-8696-9F31E189B1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15-40E6-8696-9F31E189B1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15-40E6-8696-9F31E189B1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15-40E6-8696-9F31E189B1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15-40E6-8696-9F31E189B19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12">
                  <c:v>0.60224438902743138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15-40E6-8696-9F31E189B19E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12">
                  <c:v>0.57475490196078427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15-40E6-8696-9F31E189B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D-4641-9DFB-AF51E4B66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D-4641-9DFB-AF51E4B66ECD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D-4641-9DFB-AF51E4B66ECD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D-4641-9DFB-AF51E4B66ECD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D-4641-9DFB-AF51E4B66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D-4641-9DFB-AF51E4B66ECD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9D-4641-9DFB-AF51E4B66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9D-4641-9DFB-AF51E4B66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1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9D-4641-9DFB-AF51E4B66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D-4641-9DFB-AF51E4B66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D-4641-9DFB-AF51E4B66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D-4641-9DFB-AF51E4B66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D-4641-9DFB-AF51E4B66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D-4641-9DFB-AF51E4B66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D-4641-9DFB-AF51E4B66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D-4641-9DFB-AF51E4B66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D-4641-9DFB-AF51E4B66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9D-4641-9DFB-AF51E4B66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9D-4641-9DFB-AF51E4B66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9D-4641-9DFB-AF51E4B66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9D-4641-9DFB-AF51E4B66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9D-4641-9DFB-AF51E4B66EC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12">
                  <c:v>0.17524752475247518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9D-4641-9DFB-AF51E4B66ECD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12">
                  <c:v>1.4175152749490834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9D-4641-9DFB-AF51E4B66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97D-B2DF-0D261396F2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E-497D-B2DF-0D261396F205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AE-497D-B2DF-0D261396F20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E-497D-B2DF-0D261396F20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E-497D-B2DF-0D261396F2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AE-497D-B2DF-0D261396F20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AE-497D-B2DF-0D261396F2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AE-497D-B2DF-0D261396F2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12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AE-497D-B2DF-0D261396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E-497D-B2DF-0D261396F2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E-497D-B2DF-0D261396F2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E-497D-B2DF-0D261396F2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E-497D-B2DF-0D261396F2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E-497D-B2DF-0D261396F2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E-497D-B2DF-0D261396F2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AE-497D-B2DF-0D261396F2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AE-497D-B2DF-0D261396F2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AE-497D-B2DF-0D261396F2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AE-497D-B2DF-0D261396F2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AE-497D-B2DF-0D261396F2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AE-497D-B2DF-0D261396F2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AE-497D-B2DF-0D261396F20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4">
                  <c:v>-1</c:v>
                </c:pt>
                <c:pt idx="12">
                  <c:v>0.53941908713692954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AE-497D-B2DF-0D261396F205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4">
                  <c:v>-1</c:v>
                </c:pt>
                <c:pt idx="12">
                  <c:v>0.32499999999999996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AE-497D-B2DF-0D261396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6-4C64-A789-F4231B069F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6-4C64-A789-F4231B069F55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6-4C64-A789-F4231B069F55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6-4C64-A789-F4231B069F55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6-4C64-A789-F4231B069F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6-4C64-A789-F4231B069F55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E6-4C64-A789-F4231B069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E6-4C64-A789-F4231B069F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12">
                  <c:v>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E6-4C64-A789-F4231B06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E6-4C64-A789-F4231B069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E6-4C64-A789-F4231B069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E6-4C64-A789-F4231B069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E6-4C64-A789-F4231B069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E6-4C64-A789-F4231B069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E6-4C64-A789-F4231B069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E6-4C64-A789-F4231B069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E6-4C64-A789-F4231B069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E6-4C64-A789-F4231B069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E6-4C64-A789-F4231B069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E6-4C64-A789-F4231B069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E6-4C64-A789-F4231B069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E6-4C64-A789-F4231B069F5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12">
                  <c:v>-0.1355770066962344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E6-4C64-A789-F4231B069F55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12">
                  <c:v>0.32887700534759357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E6-4C64-A789-F4231B069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8-400D-83F5-097BAC6C34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8-400D-83F5-097BAC6C34FF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8-400D-83F5-097BAC6C34F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8-400D-83F5-097BAC6C34F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8-400D-83F5-097BAC6C34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B8-400D-83F5-097BAC6C34F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B8-400D-83F5-097BAC6C34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B8-400D-83F5-097BAC6C34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12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B8-400D-83F5-097BAC6C3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B8-400D-83F5-097BAC6C34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B8-400D-83F5-097BAC6C34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B8-400D-83F5-097BAC6C34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B8-400D-83F5-097BAC6C34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B8-400D-83F5-097BAC6C34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B8-400D-83F5-097BAC6C34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B8-400D-83F5-097BAC6C34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B8-400D-83F5-097BAC6C34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B8-400D-83F5-097BAC6C34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B8-400D-83F5-097BAC6C34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B8-400D-83F5-097BAC6C34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B8-400D-83F5-097BAC6C34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B8-400D-83F5-097BAC6C34F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12">
                  <c:v>0.55387523629489599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B8-400D-83F5-097BAC6C34FF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12">
                  <c:v>1.7039473684210527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B8-400D-83F5-097BAC6C3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F-4EAC-AFBA-9615973033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F-4EAC-AFBA-9615973033A0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6F-4EAC-AFBA-9615973033A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F-4EAC-AFBA-9615973033A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F-4EAC-AFBA-9615973033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F-4EAC-AFBA-9615973033A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6F-4EAC-AFBA-9615973033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6F-4EAC-AFBA-9615973033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12">
                  <c:v>70963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6F-4EAC-AFBA-961597303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6F-4EAC-AFBA-9615973033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6F-4EAC-AFBA-9615973033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6F-4EAC-AFBA-9615973033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6F-4EAC-AFBA-9615973033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6F-4EAC-AFBA-9615973033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6F-4EAC-AFBA-9615973033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6F-4EAC-AFBA-9615973033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6F-4EAC-AFBA-9615973033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6F-4EAC-AFBA-9615973033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6F-4EAC-AFBA-9615973033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6F-4EAC-AFBA-9615973033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6F-4EAC-AFBA-9615973033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6F-4EAC-AFBA-9615973033A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12">
                  <c:v>1.807669684231672E-2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6F-4EAC-AFBA-9615973033A0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12">
                  <c:v>0.11895488733660264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6F-4EAC-AFBA-961597303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76-418A-A6DE-8820F7E910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6-418A-A6DE-8820F7E91048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76-418A-A6DE-8820F7E9104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6-418A-A6DE-8820F7E9104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76-418A-A6DE-8820F7E910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6-418A-A6DE-8820F7E9104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76-418A-A6DE-8820F7E910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76-418A-A6DE-8820F7E910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12">
                  <c:v>70963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76-418A-A6DE-8820F7E91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76-418A-A6DE-8820F7E910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76-418A-A6DE-8820F7E910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76-418A-A6DE-8820F7E910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76-418A-A6DE-8820F7E910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76-418A-A6DE-8820F7E910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76-418A-A6DE-8820F7E910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76-418A-A6DE-8820F7E910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76-418A-A6DE-8820F7E910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76-418A-A6DE-8820F7E910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76-418A-A6DE-8820F7E910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76-418A-A6DE-8820F7E910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76-418A-A6DE-8820F7E910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76-418A-A6DE-8820F7E9104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12">
                  <c:v>1.807669684231672E-2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76-418A-A6DE-8820F7E91048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12">
                  <c:v>0.11895488733660264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76-418A-A6DE-8820F7E91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39336683499483"/>
          <c:w val="0.86939722222222227"/>
          <c:h val="0.36864391146852693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C-486B-9F07-2736169C0C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C-486B-9F07-2736169C0C56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C-486B-9F07-2736169C0C56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C-486B-9F07-2736169C0C56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C-486B-9F07-2736169C0C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5C-486B-9F07-2736169C0C56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5C-486B-9F07-2736169C0C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5C-486B-9F07-2736169C0C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12">
                  <c:v>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5C-486B-9F07-2736169C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5C-486B-9F07-2736169C0C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5C-486B-9F07-2736169C0C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5C-486B-9F07-2736169C0C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5C-486B-9F07-2736169C0C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C-486B-9F07-2736169C0C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C-486B-9F07-2736169C0C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C-486B-9F07-2736169C0C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C-486B-9F07-2736169C0C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C-486B-9F07-2736169C0C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C-486B-9F07-2736169C0C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5C-486B-9F07-2736169C0C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5C-486B-9F07-2736169C0C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5C-486B-9F07-2736169C0C56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12">
                  <c:v>9.9423313270097236E-3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5C-486B-9F07-2736169C0C56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12">
                  <c:v>0.24564199234312145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5C-486B-9F07-2736169C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58-4976-8725-8ED843EC16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58-4976-8725-8ED843EC16A5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58-4976-8725-8ED843EC16A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8-4976-8725-8ED843EC16A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58-4976-8725-8ED843EC16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58-4976-8725-8ED843EC16A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58-4976-8725-8ED843EC16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58-4976-8725-8ED843EC16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12">
                  <c:v>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58-4976-8725-8ED843EC1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58-4976-8725-8ED843EC16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8-4976-8725-8ED843EC16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8-4976-8725-8ED843EC16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8-4976-8725-8ED843EC16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8-4976-8725-8ED843EC16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8-4976-8725-8ED843EC16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8-4976-8725-8ED843EC16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8-4976-8725-8ED843EC16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8-4976-8725-8ED843EC16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8-4976-8725-8ED843EC16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8-4976-8725-8ED843EC16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8-4976-8725-8ED843EC16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8-4976-8725-8ED843EC16A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12">
                  <c:v>0.10084976751643415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58-4976-8725-8ED843EC16A5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12">
                  <c:v>-0.42601571643537872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58-4976-8725-8ED843EC1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9-493D-8C05-4E41EA4077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9-493D-8C05-4E41EA40776A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19-493D-8C05-4E41EA40776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19-493D-8C05-4E41EA40776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19-493D-8C05-4E41EA4077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19-493D-8C05-4E41EA40776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19-493D-8C05-4E41EA4077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19-493D-8C05-4E41EA4077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19-493D-8C05-4E41EA407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9-493D-8C05-4E41EA4077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9-493D-8C05-4E41EA4077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9-493D-8C05-4E41EA4077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9-493D-8C05-4E41EA4077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9-493D-8C05-4E41EA4077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9-493D-8C05-4E41EA4077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9-493D-8C05-4E41EA4077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9-493D-8C05-4E41EA4077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9-493D-8C05-4E41EA4077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9-493D-8C05-4E41EA4077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19-493D-8C05-4E41EA4077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19-493D-8C05-4E41EA4077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19-493D-8C05-4E41EA40776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19-493D-8C05-4E41EA40776A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19-493D-8C05-4E41EA407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1-4C2D-B270-C312892971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1-4C2D-B270-C312892971A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1-4C2D-B270-C312892971A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1-4C2D-B270-C312892971A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1-4C2D-B270-C312892971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1-4C2D-B270-C312892971A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61-4C2D-B270-C312892971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61-4C2D-B270-C312892971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12">
                  <c:v>2.8121978283268607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61-4C2D-B270-C3128929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61-4C2D-B270-C312892971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61-4C2D-B270-C312892971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61-4C2D-B270-C312892971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61-4C2D-B270-C312892971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61-4C2D-B270-C312892971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61-4C2D-B270-C312892971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61-4C2D-B270-C312892971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1-4C2D-B270-C312892971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1-4C2D-B270-C312892971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1-4C2D-B270-C312892971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1-4C2D-B270-C312892971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1-4C2D-B270-C312892971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1-4C2D-B270-C312892971A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12">
                  <c:v>0.18209443990334551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61-4C2D-B270-C312892971A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12">
                  <c:v>6.1785823816495444E-2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61-4C2D-B270-C3128929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1-4797-BD3E-DFE1DBBB6D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1-4797-BD3E-DFE1DBBB6D8D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1-4797-BD3E-DFE1DBBB6D8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1-4797-BD3E-DFE1DBBB6D8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1-4797-BD3E-DFE1DBBB6D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1-4797-BD3E-DFE1DBBB6D8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E1-4797-BD3E-DFE1DBBB6D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E1-4797-BD3E-DFE1DBBB6D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12">
                  <c:v>1.9236751152073732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E1-4797-BD3E-DFE1DBBB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1-4797-BD3E-DFE1DBBB6D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1-4797-BD3E-DFE1DBBB6D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E1-4797-BD3E-DFE1DBBB6D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E1-4797-BD3E-DFE1DBBB6D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E1-4797-BD3E-DFE1DBBB6D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E1-4797-BD3E-DFE1DBBB6D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E1-4797-BD3E-DFE1DBBB6D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E1-4797-BD3E-DFE1DBBB6D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E1-4797-BD3E-DFE1DBBB6D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E1-4797-BD3E-DFE1DBBB6D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E1-4797-BD3E-DFE1DBBB6D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E1-4797-BD3E-DFE1DBBB6D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E1-4797-BD3E-DFE1DBBB6D8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12">
                  <c:v>4.5639529730095107E-2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E1-4797-BD3E-DFE1DBBB6D8D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12">
                  <c:v>-0.18183893673143858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E1-4797-BD3E-DFE1DBBB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8-4555-AA8B-FFF893444C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8-4555-AA8B-FFF893444C55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8-4555-AA8B-FFF893444C5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8-4555-AA8B-FFF893444C5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8-4555-AA8B-FFF893444C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8-4555-AA8B-FFF893444C5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D8-4555-AA8B-FFF893444C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D8-4555-AA8B-FFF893444C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12">
                  <c:v>1.9780684104627766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D8-4555-AA8B-FFF89344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8-4555-AA8B-FFF893444C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8-4555-AA8B-FFF893444C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8-4555-AA8B-FFF893444C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8-4555-AA8B-FFF893444C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8-4555-AA8B-FFF893444C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8-4555-AA8B-FFF893444C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8-4555-AA8B-FFF893444C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8-4555-AA8B-FFF893444C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8-4555-AA8B-FFF893444C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8-4555-AA8B-FFF893444C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D8-4555-AA8B-FFF893444C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D8-4555-AA8B-FFF893444C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D8-4555-AA8B-FFF893444C5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12">
                  <c:v>-2.8714788076226849E-2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D8-4555-AA8B-FFF893444C55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12">
                  <c:v>-0.4093647446174371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D8-4555-AA8B-FFF89344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3E-4207-A9DC-7CFC04F4A1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3E-4207-A9DC-7CFC04F4A169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3E-4207-A9DC-7CFC04F4A169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E-4207-A9DC-7CFC04F4A169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3E-4207-A9DC-7CFC04F4A1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3E-4207-A9DC-7CFC04F4A169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3E-4207-A9DC-7CFC04F4A1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3E-4207-A9DC-7CFC04F4A1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12">
                  <c:v>1.7867274569402229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3E-4207-A9DC-7CFC04F4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3E-4207-A9DC-7CFC04F4A1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E-4207-A9DC-7CFC04F4A1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E-4207-A9DC-7CFC04F4A1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E-4207-A9DC-7CFC04F4A1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3E-4207-A9DC-7CFC04F4A1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3E-4207-A9DC-7CFC04F4A1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3E-4207-A9DC-7CFC04F4A1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3E-4207-A9DC-7CFC04F4A1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3E-4207-A9DC-7CFC04F4A1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3E-4207-A9DC-7CFC04F4A1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3E-4207-A9DC-7CFC04F4A1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3E-4207-A9DC-7CFC04F4A1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3E-4207-A9DC-7CFC04F4A169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12">
                  <c:v>0.1968890298426953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3E-4207-A9DC-7CFC04F4A169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12">
                  <c:v>1.9365824155082034E-3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3E-4207-A9DC-7CFC04F4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6-44F8-A5A2-E0544E0977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6-44F8-A5A2-E0544E09776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66-44F8-A5A2-E0544E09776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66-44F8-A5A2-E0544E09776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66-44F8-A5A2-E0544E0977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66-44F8-A5A2-E0544E09776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66-44F8-A5A2-E0544E0977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66-44F8-A5A2-E0544E0977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12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66-44F8-A5A2-E0544E097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66-44F8-A5A2-E0544E0977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66-44F8-A5A2-E0544E0977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66-44F8-A5A2-E0544E0977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66-44F8-A5A2-E0544E0977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66-44F8-A5A2-E0544E0977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66-44F8-A5A2-E0544E0977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66-44F8-A5A2-E0544E0977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66-44F8-A5A2-E0544E0977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66-44F8-A5A2-E0544E0977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66-44F8-A5A2-E0544E0977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66-44F8-A5A2-E0544E0977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66-44F8-A5A2-E0544E0977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66-44F8-A5A2-E0544E09776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12">
                  <c:v>-0.23145804944520143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66-44F8-A5A2-E0544E09776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12">
                  <c:v>-0.39954372623574141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66-44F8-A5A2-E0544E097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2F-4DD2-B312-22958C06F9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F-4DD2-B312-22958C06F97C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2F-4DD2-B312-22958C06F97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F-4DD2-B312-22958C06F97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2F-4DD2-B312-22958C06F9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2F-4DD2-B312-22958C06F97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2F-4DD2-B312-22958C06F9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2F-4DD2-B312-22958C06F9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12">
                  <c:v>3.8997884717080908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2F-4DD2-B312-22958C06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2F-4DD2-B312-22958C06F9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F-4DD2-B312-22958C06F9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F-4DD2-B312-22958C06F9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F-4DD2-B312-22958C06F9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F-4DD2-B312-22958C06F9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F-4DD2-B312-22958C06F9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F-4DD2-B312-22958C06F9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F-4DD2-B312-22958C06F9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F-4DD2-B312-22958C06F9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F-4DD2-B312-22958C06F9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F-4DD2-B312-22958C06F9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F-4DD2-B312-22958C06F9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F-4DD2-B312-22958C06F97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12">
                  <c:v>1.5521043859743067E-3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2F-4DD2-B312-22958C06F97C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12">
                  <c:v>0.14259642461267807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2F-4DD2-B312-22958C06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A-4CF4-983A-D4D83D392A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A-4CF4-983A-D4D83D392A66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A-4CF4-983A-D4D83D392A66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A-4CF4-983A-D4D83D392A66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A-4CF4-983A-D4D83D392A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A-4CF4-983A-D4D83D392A66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7A-4CF4-983A-D4D83D392A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7A-4CF4-983A-D4D83D392A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12">
                  <c:v>4.3260744985673352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7A-4CF4-983A-D4D83D392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7A-4CF4-983A-D4D83D392A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7A-4CF4-983A-D4D83D392A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7A-4CF4-983A-D4D83D392A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7A-4CF4-983A-D4D83D392A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7A-4CF4-983A-D4D83D392A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7A-4CF4-983A-D4D83D392A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7A-4CF4-983A-D4D83D392A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7A-4CF4-983A-D4D83D392A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7A-4CF4-983A-D4D83D392A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7A-4CF4-983A-D4D83D392A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7A-4CF4-983A-D4D83D392A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7A-4CF4-983A-D4D83D392A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7A-4CF4-983A-D4D83D392A6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12">
                  <c:v>-2.1872613471634494E-2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7A-4CF4-983A-D4D83D392A66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12">
                  <c:v>0.45805036583732006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7A-4CF4-983A-D4D83D392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5-4B96-87FB-09FB76845C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5-4B96-87FB-09FB76845C56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35-4B96-87FB-09FB76845C5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5-4B96-87FB-09FB76845C5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35-4B96-87FB-09FB76845C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35-4B96-87FB-09FB76845C5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35-4B96-87FB-09FB76845C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35-4B96-87FB-09FB76845C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12">
                  <c:v>5.9691648822269805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35-4B96-87FB-09FB76845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435-4B96-87FB-09FB76845C5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435-4B96-87FB-09FB76845C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5-4B96-87FB-09FB76845C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5-4B96-87FB-09FB76845C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5-4B96-87FB-09FB76845C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5-4B96-87FB-09FB76845C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5-4B96-87FB-09FB76845C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5-4B96-87FB-09FB76845C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5-4B96-87FB-09FB76845C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5-4B96-87FB-09FB76845C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5-4B96-87FB-09FB76845C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5-4B96-87FB-09FB76845C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35-4B96-87FB-09FB76845C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35-4B96-87FB-09FB76845C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35-4B96-87FB-09FB76845C5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12">
                  <c:v>-0.44644693211901121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35-4B96-87FB-09FB76845C56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12">
                  <c:v>-3.5623905002921674E-3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35-4B96-87FB-09FB76845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8-4D3D-BD9D-34AB9DF753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8-4D3D-BD9D-34AB9DF75311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8-4D3D-BD9D-34AB9DF7531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8-4D3D-BD9D-34AB9DF7531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8-4D3D-BD9D-34AB9DF753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28-4D3D-BD9D-34AB9DF7531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28-4D3D-BD9D-34AB9DF753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28-4D3D-BD9D-34AB9DF753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12">
                  <c:v>2.6527494908350304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28-4D3D-BD9D-34AB9DF7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28-4D3D-BD9D-34AB9DF753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28-4D3D-BD9D-34AB9DF753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28-4D3D-BD9D-34AB9DF753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8-4D3D-BD9D-34AB9DF753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8-4D3D-BD9D-34AB9DF753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8-4D3D-BD9D-34AB9DF753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8-4D3D-BD9D-34AB9DF753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8-4D3D-BD9D-34AB9DF753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28-4D3D-BD9D-34AB9DF753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28-4D3D-BD9D-34AB9DF753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28-4D3D-BD9D-34AB9DF753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28-4D3D-BD9D-34AB9DF753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28-4D3D-BD9D-34AB9DF7531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12">
                  <c:v>0.34212417309227483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28-4D3D-BD9D-34AB9DF75311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12">
                  <c:v>0.33124294061668991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28-4D3D-BD9D-34AB9DF7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4-4FD4-A516-454FF48CF3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4-4FD4-A516-454FF48CF337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4-4FD4-A516-454FF48CF33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4-4FD4-A516-454FF48CF33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4-4FD4-A516-454FF48CF3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4-4FD4-A516-454FF48CF33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E4-4FD4-A516-454FF48CF3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E4-4FD4-A516-454FF48CF3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12">
                  <c:v>2.595959595959596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E4-4FD4-A516-454FF48C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4-4FD4-A516-454FF48CF3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4-4FD4-A516-454FF48CF3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4-4FD4-A516-454FF48CF3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4-4FD4-A516-454FF48CF3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4-4FD4-A516-454FF48CF3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4-4FD4-A516-454FF48CF3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4-4FD4-A516-454FF48CF3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4-4FD4-A516-454FF48CF3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4-4FD4-A516-454FF48CF3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4-4FD4-A516-454FF48CF3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E4-4FD4-A516-454FF48CF3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E4-4FD4-A516-454FF48CF3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E4-4FD4-A516-454FF48CF33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12">
                  <c:v>-0.47683733890630453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E4-4FD4-A516-454FF48CF337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12">
                  <c:v>-0.48328568705927211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E4-4FD4-A516-454FF48C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0-48E2-BEC4-30C62F747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0-48E2-BEC4-30C62F747679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0-48E2-BEC4-30C62F74767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0-48E2-BEC4-30C62F74767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0-48E2-BEC4-30C62F747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0-48E2-BEC4-30C62F74767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40-48E2-BEC4-30C62F7476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40-48E2-BEC4-30C62F747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12">
                  <c:v>4.2241992882562274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40-48E2-BEC4-30C62F74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40-48E2-BEC4-30C62F7476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40-48E2-BEC4-30C62F7476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40-48E2-BEC4-30C62F7476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40-48E2-BEC4-30C62F7476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40-48E2-BEC4-30C62F7476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40-48E2-BEC4-30C62F7476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40-48E2-BEC4-30C62F7476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40-48E2-BEC4-30C62F7476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40-48E2-BEC4-30C62F7476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40-48E2-BEC4-30C62F7476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40-48E2-BEC4-30C62F7476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40-48E2-BEC4-30C62F7476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40-48E2-BEC4-30C62F74767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12">
                  <c:v>0.19226316051171644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40-48E2-BEC4-30C62F747679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12">
                  <c:v>0.87266345207875284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40-48E2-BEC4-30C62F74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37-44B7-9887-53E2120276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7-44B7-9887-53E212027627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37-44B7-9887-53E21202762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7-44B7-9887-53E21202762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7-44B7-9887-53E2120276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37-44B7-9887-53E21202762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37-44B7-9887-53E2120276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37-44B7-9887-53E2120276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12">
                  <c:v>2.595959595959596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37-44B7-9887-53E212027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7-44B7-9887-53E2120276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7-44B7-9887-53E2120276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7-44B7-9887-53E2120276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7-44B7-9887-53E2120276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7-44B7-9887-53E2120276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7-44B7-9887-53E2120276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7-44B7-9887-53E2120276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7-44B7-9887-53E2120276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7-44B7-9887-53E2120276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7-44B7-9887-53E2120276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37-44B7-9887-53E2120276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37-44B7-9887-53E2120276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37-44B7-9887-53E21202762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12">
                  <c:v>-0.47683733890630453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37-44B7-9887-53E212027627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12">
                  <c:v>-0.48328568705927211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37-44B7-9887-53E212027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F-4976-8093-4E26D43234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F-4976-8093-4E26D4323460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FF-4976-8093-4E26D432346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FF-4976-8093-4E26D432346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F-4976-8093-4E26D43234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FF-4976-8093-4E26D432346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FF-4976-8093-4E26D4323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FF-4976-8093-4E26D43234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12">
                  <c:v>3.5673076923076925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FF-4976-8093-4E26D4323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FF-4976-8093-4E26D4323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FF-4976-8093-4E26D4323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F-4976-8093-4E26D4323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F-4976-8093-4E26D4323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F-4976-8093-4E26D4323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F-4976-8093-4E26D4323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F-4976-8093-4E26D4323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F-4976-8093-4E26D4323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F-4976-8093-4E26D4323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F-4976-8093-4E26D4323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FF-4976-8093-4E26D4323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FF-4976-8093-4E26D4323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FF-4976-8093-4E26D432346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12">
                  <c:v>0.73201357466063355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FF-4976-8093-4E26D4323460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12">
                  <c:v>0.6199392712550611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FF-4976-8093-4E26D4323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A-4846-988C-30B6CE389C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A-4846-988C-30B6CE389C12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DA-4846-988C-30B6CE389C1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A-4846-988C-30B6CE389C1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DA-4846-988C-30B6CE389C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DA-4846-988C-30B6CE389C1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DA-4846-988C-30B6CE389C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DA-4846-988C-30B6CE389C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12">
                  <c:v>3.1018867924528304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DA-4846-988C-30B6CE389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A-4846-988C-30B6CE389C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A-4846-988C-30B6CE389C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A-4846-988C-30B6CE389C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A-4846-988C-30B6CE389C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DA-4846-988C-30B6CE389C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DA-4846-988C-30B6CE389C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DA-4846-988C-30B6CE389C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DA-4846-988C-30B6CE389C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DA-4846-988C-30B6CE389C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DA-4846-988C-30B6CE389C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DA-4846-988C-30B6CE389C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DA-4846-988C-30B6CE389C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DA-4846-988C-30B6CE389C1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12">
                  <c:v>-0.52140087878004637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DA-4846-988C-30B6CE389C12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12">
                  <c:v>0.20664869721473522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DA-4846-988C-30B6CE389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77-49F7-A593-03A44BF231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7-49F7-A593-03A44BF23155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77-49F7-A593-03A44BF2315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7-49F7-A593-03A44BF2315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77-49F7-A593-03A44BF231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77-49F7-A593-03A44BF2315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77-49F7-A593-03A44BF231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77-49F7-A593-03A44BF231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12">
                  <c:v>2.8121978283268607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77-49F7-A593-03A44BF2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77-49F7-A593-03A44BF231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77-49F7-A593-03A44BF231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77-49F7-A593-03A44BF231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77-49F7-A593-03A44BF231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77-49F7-A593-03A44BF231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77-49F7-A593-03A44BF231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77-49F7-A593-03A44BF231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77-49F7-A593-03A44BF231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77-49F7-A593-03A44BF231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77-49F7-A593-03A44BF231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77-49F7-A593-03A44BF231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77-49F7-A593-03A44BF231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77-49F7-A593-03A44BF2315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12">
                  <c:v>0.18209443990334551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77-49F7-A593-03A44BF23155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12">
                  <c:v>6.1785823816495444E-2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77-49F7-A593-03A44BF2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1-4C0A-A1A4-8F7C5C1CB7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1-4C0A-A1A4-8F7C5C1CB7E5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1-4C0A-A1A4-8F7C5C1CB7E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1-4C0A-A1A4-8F7C5C1CB7E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1-4C0A-A1A4-8F7C5C1CB7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1-4C0A-A1A4-8F7C5C1CB7E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F1-4C0A-A1A4-8F7C5C1CB7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F1-4C0A-A1A4-8F7C5C1CB7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12">
                  <c:v>11346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F1-4C0A-A1A4-8F7C5C1CB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F1-4C0A-A1A4-8F7C5C1CB7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F1-4C0A-A1A4-8F7C5C1CB7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F1-4C0A-A1A4-8F7C5C1CB7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F1-4C0A-A1A4-8F7C5C1CB7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1-4C0A-A1A4-8F7C5C1CB7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1-4C0A-A1A4-8F7C5C1CB7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1-4C0A-A1A4-8F7C5C1CB7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1-4C0A-A1A4-8F7C5C1CB7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1-4C0A-A1A4-8F7C5C1CB7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1-4C0A-A1A4-8F7C5C1CB7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F1-4C0A-A1A4-8F7C5C1CB7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F1-4C0A-A1A4-8F7C5C1CB7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1-4C0A-A1A4-8F7C5C1CB7E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12">
                  <c:v>0.1500101358199879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F1-4C0A-A1A4-8F7C5C1CB7E5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12">
                  <c:v>0.26024658447184268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F1-4C0A-A1A4-8F7C5C1CB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2D-417F-ABD0-1F3CCD67BDB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D-417F-ABD0-1F3CCD67BDB1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2D-417F-ABD0-1F3CCD67BDB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D-417F-ABD0-1F3CCD67BDB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2D-417F-ABD0-1F3CCD67BDB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2D-417F-ABD0-1F3CCD67BDB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2D-417F-ABD0-1F3CCD67BD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2D-417F-ABD0-1F3CCD67BDB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12">
                  <c:v>2.8121978283268607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2D-417F-ABD0-1F3CCD67B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2D-417F-ABD0-1F3CCD67BD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2D-417F-ABD0-1F3CCD67BD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2D-417F-ABD0-1F3CCD67BD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2D-417F-ABD0-1F3CCD67BD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2D-417F-ABD0-1F3CCD67BD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2D-417F-ABD0-1F3CCD67BD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2D-417F-ABD0-1F3CCD67BD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2D-417F-ABD0-1F3CCD67BD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2D-417F-ABD0-1F3CCD67BD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2D-417F-ABD0-1F3CCD67BD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2D-417F-ABD0-1F3CCD67BD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2D-417F-ABD0-1F3CCD67BD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2D-417F-ABD0-1F3CCD67BDB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12">
                  <c:v>0.18209443990334551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2D-417F-ABD0-1F3CCD67BDB1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12">
                  <c:v>6.1785823816495444E-2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2D-417F-ABD0-1F3CCD67B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0-4D97-A00B-770B6894CD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0-4D97-A00B-770B6894CD1E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0-4D97-A00B-770B6894CD1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0-4D97-A00B-770B6894CD1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0-4D97-A00B-770B6894CD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0-4D97-A00B-770B6894CD1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A0-4D97-A00B-770B6894CD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A0-4D97-A00B-770B6894CD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12">
                  <c:v>2.9402293577981653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A0-4D97-A00B-770B6894C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0-4D97-A00B-770B6894CD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0-4D97-A00B-770B6894CD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0-4D97-A00B-770B6894CD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0-4D97-A00B-770B6894CD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0-4D97-A00B-770B6894CD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A0-4D97-A00B-770B6894CD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A0-4D97-A00B-770B6894CD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A0-4D97-A00B-770B6894CD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A0-4D97-A00B-770B6894CD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A0-4D97-A00B-770B6894CD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A0-4D97-A00B-770B6894CD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A0-4D97-A00B-770B6894CD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A0-4D97-A00B-770B6894CD1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12">
                  <c:v>0.1754286607822646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A0-4D97-A00B-770B6894CD1E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12">
                  <c:v>-6.2319340021095293E-3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A0-4D97-A00B-770B6894C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1B-4DB6-871D-53EB944EE3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B-4DB6-871D-53EB944EE352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1B-4DB6-871D-53EB944EE35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1B-4DB6-871D-53EB944EE35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1B-4DB6-871D-53EB944EE3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1B-4DB6-871D-53EB944EE35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1B-4DB6-871D-53EB944EE3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1B-4DB6-871D-53EB944EE3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12">
                  <c:v>1.9994175888177053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1B-4DB6-871D-53EB944E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1B-4DB6-871D-53EB944EE3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1B-4DB6-871D-53EB944EE3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1B-4DB6-871D-53EB944EE3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1B-4DB6-871D-53EB944EE3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B-4DB6-871D-53EB944EE3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B-4DB6-871D-53EB944EE3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1B-4DB6-871D-53EB944EE3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1B-4DB6-871D-53EB944EE3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1B-4DB6-871D-53EB944EE3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1B-4DB6-871D-53EB944EE3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1B-4DB6-871D-53EB944EE3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1B-4DB6-871D-53EB944EE3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1B-4DB6-871D-53EB944EE35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12">
                  <c:v>0.24103021920958567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1B-4DB6-871D-53EB944EE352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12">
                  <c:v>-0.13894494246581268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1B-4DB6-871D-53EB944E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26-4C3D-B095-4E42A055DB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6-4C3D-B095-4E42A055DBC2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26-4C3D-B095-4E42A055DBC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26-4C3D-B095-4E42A055DBC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26-4C3D-B095-4E42A055DB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26-4C3D-B095-4E42A055DBC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26-4C3D-B095-4E42A055DB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26-4C3D-B095-4E42A055DB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26-4C3D-B095-4E42A055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26-4C3D-B095-4E42A055DB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26-4C3D-B095-4E42A055DB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6-4C3D-B095-4E42A055DB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6-4C3D-B095-4E42A055DB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6-4C3D-B095-4E42A055DB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6-4C3D-B095-4E42A055DB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26-4C3D-B095-4E42A055DB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26-4C3D-B095-4E42A055DB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26-4C3D-B095-4E42A055DB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26-4C3D-B095-4E42A055DB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26-4C3D-B095-4E42A055DB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26-4C3D-B095-4E42A055DB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26-4C3D-B095-4E42A055DBC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26-4C3D-B095-4E42A055DBC2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26-4C3D-B095-4E42A055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AA-4DCC-BA5C-4DEDA661CF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AA-4DCC-BA5C-4DEDA661CF68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AA-4DCC-BA5C-4DEDA661CF6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AA-4DCC-BA5C-4DEDA661CF6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AA-4DCC-BA5C-4DEDA661CF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AA-4DCC-BA5C-4DEDA661CF6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AA-4DCC-BA5C-4DEDA661CF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AA-4DCC-BA5C-4DEDA661CF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AA-4DCC-BA5C-4DEDA661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AA-4DCC-BA5C-4DEDA661CF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AA-4DCC-BA5C-4DEDA661CF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AA-4DCC-BA5C-4DEDA661CF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AA-4DCC-BA5C-4DEDA661CF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AA-4DCC-BA5C-4DEDA661CF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AA-4DCC-BA5C-4DEDA661CF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AA-4DCC-BA5C-4DEDA661CF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AA-4DCC-BA5C-4DEDA661CF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AA-4DCC-BA5C-4DEDA661CF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AA-4DCC-BA5C-4DEDA661CF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AA-4DCC-BA5C-4DEDA661CF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AA-4DCC-BA5C-4DEDA661CF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AA-4DCC-BA5C-4DEDA661CF6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AA-4DCC-BA5C-4DEDA661CF68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AA-4DCC-BA5C-4DEDA661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F0-4808-8B0E-E71F436F53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0-4808-8B0E-E71F436F530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F0-4808-8B0E-E71F436F53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F0-4808-8B0E-E71F436F530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F0-4808-8B0E-E71F436F53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F0-4808-8B0E-E71F436F5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F0-4808-8B0E-E71F436F53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F0-4808-8B0E-E71F436F53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F0-4808-8B0E-E71F436F53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0-4808-8B0E-E71F436F53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0-4808-8B0E-E71F436F53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0-4808-8B0E-E71F436F53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0-4808-8B0E-E71F436F53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0-4808-8B0E-E71F436F53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F0-4808-8B0E-E71F436F53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0-4808-8B0E-E71F436F53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0-4808-8B0E-E71F436F53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0-4808-8B0E-E71F436F53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0-4808-8B0E-E71F436F530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F0-4808-8B0E-E71F436F530E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F0-4808-8B0E-E71F436F5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0B-4F7D-87ED-093A8DC9DA2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B-4F7D-87ED-093A8DC9DA22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0B-4F7D-87ED-093A8DC9DA2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0B-4F7D-87ED-093A8DC9DA22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0B-4F7D-87ED-093A8DC9DA2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0B-4F7D-87ED-093A8DC9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0B-4F7D-87ED-093A8DC9DA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0B-4F7D-87ED-093A8DC9DA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0B-4F7D-87ED-093A8DC9DA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0B-4F7D-87ED-093A8DC9DA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0B-4F7D-87ED-093A8DC9DA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0B-4F7D-87ED-093A8DC9DA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0B-4F7D-87ED-093A8DC9DA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0B-4F7D-87ED-093A8DC9DA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0B-4F7D-87ED-093A8DC9DA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0B-4F7D-87ED-093A8DC9DA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0B-4F7D-87ED-093A8DC9DA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0B-4F7D-87ED-093A8DC9DA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0B-4F7D-87ED-093A8DC9DA2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0B-4F7D-87ED-093A8DC9DA22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0B-4F7D-87ED-093A8DC9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B1-496D-B9C5-DBC2195CDA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1-496D-B9C5-DBC2195CDA91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B1-496D-B9C5-DBC2195CDA9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B1-496D-B9C5-DBC2195CDA9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B1-496D-B9C5-DBC2195CDA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B1-496D-B9C5-DBC2195CDA9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B1-496D-B9C5-DBC2195CDA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B1-496D-B9C5-DBC2195CDA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B1-496D-B9C5-DBC2195CD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B1-496D-B9C5-DBC2195CDA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B1-496D-B9C5-DBC2195CDA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B1-496D-B9C5-DBC2195CDA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B1-496D-B9C5-DBC2195CDA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B1-496D-B9C5-DBC2195CDA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B1-496D-B9C5-DBC2195CDA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B1-496D-B9C5-DBC2195CDA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B1-496D-B9C5-DBC2195CDA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B1-496D-B9C5-DBC2195CDA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B1-496D-B9C5-DBC2195CDA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B1-496D-B9C5-DBC2195CDA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B1-496D-B9C5-DBC2195CDA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B1-496D-B9C5-DBC2195CDA9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B1-496D-B9C5-DBC2195CDA91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B1-496D-B9C5-DBC2195CD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C6-40C3-AB8A-8184BE1007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C6-40C3-AB8A-8184BE10074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C6-40C3-AB8A-8184BE10074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C6-40C3-AB8A-8184BE10074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C6-40C3-AB8A-8184BE1007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C6-40C3-AB8A-8184BE10074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C6-40C3-AB8A-8184BE1007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C6-40C3-AB8A-8184BE1007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C6-40C3-AB8A-8184BE100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6-40C3-AB8A-8184BE1007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6-40C3-AB8A-8184BE1007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6-40C3-AB8A-8184BE1007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C6-40C3-AB8A-8184BE1007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C6-40C3-AB8A-8184BE1007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C6-40C3-AB8A-8184BE1007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C6-40C3-AB8A-8184BE1007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C6-40C3-AB8A-8184BE1007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C6-40C3-AB8A-8184BE1007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C6-40C3-AB8A-8184BE1007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C6-40C3-AB8A-8184BE1007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C6-40C3-AB8A-8184BE1007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C6-40C3-AB8A-8184BE10074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C6-40C3-AB8A-8184BE10074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C6-40C3-AB8A-8184BE100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11499</c:v>
                </c:pt>
                <c:pt idx="1">
                  <c:v>668</c:v>
                </c:pt>
                <c:pt idx="2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2-453B-B7A9-BFBEDF5F5BB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9940</c:v>
                </c:pt>
                <c:pt idx="1">
                  <c:v>722</c:v>
                </c:pt>
                <c:pt idx="2">
                  <c:v>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2-453B-B7A9-BFBEDF5F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52-453B-B7A9-BFBEDF5F5BB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52-453B-B7A9-BFBEDF5F5BB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652-453B-B7A9-BFBEDF5F5BB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2-453B-B7A9-BFBEDF5F5BB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2-453B-B7A9-BFBEDF5F5BB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2-453B-B7A9-BFBEDF5F5BB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52-453B-B7A9-BFBEDF5F5BB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2-453B-B7A9-BFBEDF5F5BB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2-453B-B7A9-BFBEDF5F5BB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0.71572580645161288</c:v>
                </c:pt>
                <c:pt idx="1">
                  <c:v>5.1987327188940093E-2</c:v>
                </c:pt>
                <c:pt idx="2">
                  <c:v>0.23228686635944701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52-453B-B7A9-BFBEDF5F5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52-453B-B7A9-BFBEDF5F5B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52-453B-B7A9-BFBEDF5F5B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52-453B-B7A9-BFBEDF5F5B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52-453B-B7A9-BFBEDF5F5B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52-453B-B7A9-BFBEDF5F5BB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52-453B-B7A9-BFBEDF5F5BB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52-453B-B7A9-BFBEDF5F5BB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52-453B-B7A9-BFBEDF5F5BB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52-453B-B7A9-BFBEDF5F5BB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52-453B-B7A9-BFBEDF5F5BB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52-453B-B7A9-BFBEDF5F5BB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52-453B-B7A9-BFBEDF5F5BB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-0.1355770066962344</c:v>
                </c:pt>
                <c:pt idx="1">
                  <c:v>8.083832335329344E-2</c:v>
                </c:pt>
                <c:pt idx="2">
                  <c:v>-0.27813828597001566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52-453B-B7A9-BFBEDF5F5B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E-463C-8D1A-F08E64ACC1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E-463C-8D1A-F08E64ACC16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E-463C-8D1A-F08E64ACC16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E-463C-8D1A-F08E64ACC16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E-463C-8D1A-F08E64ACC1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E-463C-8D1A-F08E64ACC16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7E-463C-8D1A-F08E64ACC1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7E-463C-8D1A-F08E64ACC1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12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7E-463C-8D1A-F08E64AC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7E-463C-8D1A-F08E64ACC1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7E-463C-8D1A-F08E64ACC1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7E-463C-8D1A-F08E64ACC1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7E-463C-8D1A-F08E64ACC1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E-463C-8D1A-F08E64ACC1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E-463C-8D1A-F08E64ACC1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E-463C-8D1A-F08E64ACC1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7E-463C-8D1A-F08E64ACC1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7E-463C-8D1A-F08E64ACC1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7E-463C-8D1A-F08E64ACC1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7E-463C-8D1A-F08E64ACC1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7E-463C-8D1A-F08E64ACC1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7E-463C-8D1A-F08E64ACC16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12">
                  <c:v>0.21433542101600556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7E-463C-8D1A-F08E64ACC16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12">
                  <c:v>0.31598793363499245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7E-463C-8D1A-F08E64AC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EA-4304-BCB5-D7CCC278C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EA-4304-BCB5-D7CCC278C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EA-4304-BCB5-D7CCC278C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EA-4304-BCB5-D7CCC278CF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EA-4304-BCB5-D7CCC278CFA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A-4304-BCB5-D7CCC278CFA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A-4304-BCB5-D7CCC278CFA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A-4304-BCB5-D7CCC278CF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A-4304-BCB5-D7CCC278CF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A-4304-BCB5-D7CCC278CFA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A-4304-BCB5-D7CCC278CF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9940</c:v>
                </c:pt>
                <c:pt idx="1">
                  <c:v>722</c:v>
                </c:pt>
                <c:pt idx="2">
                  <c:v>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EA-4304-BCB5-D7CCC278C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50-4C5D-AB05-78E0913DD0A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50-4C5D-AB05-78E0913DD0A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50-4C5D-AB05-78E0913DD0A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0-4C5D-AB05-78E0913DD0A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50-4C5D-AB05-78E0913DD0A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50-4C5D-AB05-78E0913DD0A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50-4C5D-AB05-78E0913DD0A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50-4C5D-AB05-78E0913DD0A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50-4C5D-AB05-78E0913DD0A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50-4C5D-AB05-78E0913DD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C50-4C5D-AB05-78E0913DD0A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50-4C5D-AB05-78E0913DD0A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50-4C5D-AB05-78E0913DD0A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50-4C5D-AB05-78E0913DD0A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50-4C5D-AB05-78E0913DD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C50-4C5D-AB05-78E0913DD0A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C50-4C5D-AB05-78E0913DD0A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50-4C5D-AB05-78E0913DD0A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50-4C5D-AB05-78E0913DD0A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50-4C5D-AB05-78E0913DD0A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50-4C5D-AB05-78E0913DD0A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50-4C5D-AB05-78E0913DD0A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50-4C5D-AB05-78E0913DD0A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50-4C5D-AB05-78E0913DD0A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50-4C5D-AB05-78E0913DD0A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50-4C5D-AB05-78E0913DD0A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50-4C5D-AB05-78E0913DD0A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50-4C5D-AB05-78E0913DD0A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50-4C5D-AB05-78E0913DD0A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50-4C5D-AB05-78E0913DD0A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50-4C5D-AB05-78E0913DD0A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50-4C5D-AB05-78E0913DD0A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50-4C5D-AB05-78E0913DD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C50-4C5D-AB05-78E0913DD0A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50-4C5D-AB05-78E0913DD0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50-4C5D-AB05-78E0913DD0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50-4C5D-AB05-78E0913DD0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50-4C5D-AB05-78E0913DD0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50-4C5D-AB05-78E0913DD0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C50-4C5D-AB05-78E0913DD0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C50-4C5D-AB05-78E0913DD0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C50-4C5D-AB05-78E0913DD0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C50-4C5D-AB05-78E0913DD0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C50-4C5D-AB05-78E0913DD0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C50-4C5D-AB05-78E0913DD0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C50-4C5D-AB05-78E0913DD0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C50-4C5D-AB05-78E0913DD0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C50-4C5D-AB05-78E0913DD0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C50-4C5D-AB05-78E0913DD0A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C50-4C5D-AB05-78E0913DD0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50-4C5D-AB05-78E0913DD0A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50-4C5D-AB05-78E0913DD0A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50-4C5D-AB05-78E0913DD0A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50-4C5D-AB05-78E0913DD0A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50-4C5D-AB05-78E0913DD0A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50-4C5D-AB05-78E0913DD0A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50-4C5D-AB05-78E0913DD0A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50-4C5D-AB05-78E0913DD0A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50-4C5D-AB05-78E0913DD0A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50-4C5D-AB05-78E0913DD0A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50-4C5D-AB05-78E0913DD0A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50-4C5D-AB05-78E0913DD0A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50-4C5D-AB05-78E0913DD0A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50-4C5D-AB05-78E0913DD0A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50-4C5D-AB05-78E0913DD0A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50-4C5D-AB05-78E0913DD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C50-4C5D-AB05-78E0913DD0A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50-4C5D-AB05-78E0913DD0A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50-4C5D-AB05-78E0913DD0A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50-4C5D-AB05-78E0913DD0A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50-4C5D-AB05-78E0913DD0A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50-4C5D-AB05-78E0913DD0A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50-4C5D-AB05-78E0913DD0A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50-4C5D-AB05-78E0913DD0A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50-4C5D-AB05-78E0913DD0A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50-4C5D-AB05-78E0913DD0A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50-4C5D-AB05-78E0913DD0A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50-4C5D-AB05-78E0913DD0A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50-4C5D-AB05-78E0913DD0A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50-4C5D-AB05-78E0913DD0A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50-4C5D-AB05-78E0913DD0A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50-4C5D-AB05-78E0913DD0A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50-4C5D-AB05-78E0913DD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C50-4C5D-AB05-78E0913DD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92-47E6-A899-43957C82A96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92-47E6-A899-43957C82A96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92-47E6-A899-43957C82A96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2-47E6-A899-43957C82A96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2369</c:v>
                </c:pt>
                <c:pt idx="1">
                  <c:v>11519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2-47E6-A899-43957C82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7454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6-43C2-9A8C-2A71C3D5487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16636</c:v>
                </c:pt>
                <c:pt idx="1">
                  <c:v>2319</c:v>
                </c:pt>
                <c:pt idx="2">
                  <c:v>14317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6-43C2-9A8C-2A71C3D5487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13888</c:v>
                </c:pt>
                <c:pt idx="1">
                  <c:v>2369</c:v>
                </c:pt>
                <c:pt idx="2">
                  <c:v>11519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06-43C2-9A8C-2A71C3D54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-0.16518393844674195</c:v>
                </c:pt>
                <c:pt idx="1">
                  <c:v>2.1561017680034489E-2</c:v>
                </c:pt>
                <c:pt idx="2">
                  <c:v>-0.195432003911434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06-43C2-9A8C-2A71C3D5487E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-1.1881892564923557E-2</c:v>
                </c:pt>
                <c:pt idx="1">
                  <c:v>-0.38547341115434497</c:v>
                </c:pt>
                <c:pt idx="2">
                  <c:v>0.12931372549019615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06-43C2-9A8C-2A71C3D5487E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06-43C2-9A8C-2A71C3D5487E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0.17057891705069125</c:v>
                </c:pt>
                <c:pt idx="2">
                  <c:v>0.82942108294930872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06-43C2-9A8C-2A71C3D54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50-4755-B9C8-EEE4DCB5300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50-4755-B9C8-EEE4DCB5300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0-4755-B9C8-EEE4DCB5300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0-4755-B9C8-EEE4DCB530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721</c:v>
                </c:pt>
                <c:pt idx="1">
                  <c:v>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50-4755-B9C8-EEE4DCB5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3215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5-473B-9AC1-2C1FD964B11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11499</c:v>
                </c:pt>
                <c:pt idx="1">
                  <c:v>695</c:v>
                </c:pt>
                <c:pt idx="2">
                  <c:v>10804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5-473B-9AC1-2C1FD964B11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9940</c:v>
                </c:pt>
                <c:pt idx="1">
                  <c:v>721</c:v>
                </c:pt>
                <c:pt idx="2">
                  <c:v>9219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45-473B-9AC1-2C1FD964B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-0.1355770066962344</c:v>
                </c:pt>
                <c:pt idx="1">
                  <c:v>3.7410071942445944E-2</c:v>
                </c:pt>
                <c:pt idx="2">
                  <c:v>-0.14670492410218439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5-473B-9AC1-2C1FD964B11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0.32887700534759357</c:v>
                </c:pt>
                <c:pt idx="1">
                  <c:v>-0.31852551984877131</c:v>
                </c:pt>
                <c:pt idx="2">
                  <c:v>0.43553410152600436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45-473B-9AC1-2C1FD964B11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45-473B-9AC1-2C1FD964B11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7.2535211267605634E-2</c:v>
                </c:pt>
                <c:pt idx="2">
                  <c:v>0.92746478873239435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45-473B-9AC1-2C1FD964B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63-4D79-9563-5430D34CB97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63-4D79-9563-5430D34CB97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3-4D79-9563-5430D34CB97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3-4D79-9563-5430D34CB97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1648</c:v>
                </c:pt>
                <c:pt idx="1">
                  <c:v>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3-4D79-9563-5430D34C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4239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B-4288-8CD6-AA441F3A855F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5137</c:v>
                </c:pt>
                <c:pt idx="1">
                  <c:v>1624</c:v>
                </c:pt>
                <c:pt idx="2">
                  <c:v>3513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B-4288-8CD6-AA441F3A855F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3948</c:v>
                </c:pt>
                <c:pt idx="1">
                  <c:v>1648</c:v>
                </c:pt>
                <c:pt idx="2">
                  <c:v>2300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B-4288-8CD6-AA441F3A8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-0.23145804944520143</c:v>
                </c:pt>
                <c:pt idx="1">
                  <c:v>1.4778325123152802E-2</c:v>
                </c:pt>
                <c:pt idx="2">
                  <c:v>-0.34528892684315404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B-4288-8CD6-AA441F3A855F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-0.39954372623574141</c:v>
                </c:pt>
                <c:pt idx="1">
                  <c:v>-0.41079728280300321</c:v>
                </c:pt>
                <c:pt idx="2">
                  <c:v>-0.39121228163049238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B-4288-8CD6-AA441F3A855F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B-4288-8CD6-AA441F3A855F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0.41742654508611954</c:v>
                </c:pt>
                <c:pt idx="2">
                  <c:v>0.58257345491388046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6B-4288-8CD6-AA441F3A8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9-4A4F-988E-C6C928D17B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E9-4A4F-988E-C6C928D17B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E9-4A4F-988E-C6C928D17B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E9-4A4F-988E-C6C928D17B4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E9-4A4F-988E-C6C928D17B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E9-4A4F-988E-C6C928D17B4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E9-4A4F-988E-C6C928D17B4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E9-4A4F-988E-C6C928D17B4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E9-4A4F-988E-C6C928D17B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E9-4A4F-988E-C6C928D17B4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9-4A4F-988E-C6C928D17B4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9-4A4F-988E-C6C928D17B4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9-4A4F-988E-C6C928D17B4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9-4A4F-988E-C6C928D17B4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9-4A4F-988E-C6C928D17B4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9-4A4F-988E-C6C928D17B4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9-4A4F-988E-C6C928D17B4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E9-4A4F-988E-C6C928D17B4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E9-4A4F-988E-C6C928D17B4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8E9-4A4F-988E-C6C928D17B4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8E9-4A4F-988E-C6C928D1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F-4964-95DA-8047122C71E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F-4964-95DA-8047122C71E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F-4964-95DA-8047122C71E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F-4964-95DA-8047122C71E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F-4964-95DA-8047122C71E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F-4964-95DA-8047122C71E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F-4964-95DA-8047122C71E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F-4964-95DA-8047122C71E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F-4964-95DA-8047122C71E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F-4964-95DA-8047122C7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23F-4964-95DA-8047122C71E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F-4964-95DA-8047122C71E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F-4964-95DA-8047122C71E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F-4964-95DA-8047122C71E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3F-4964-95DA-8047122C7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23F-4964-95DA-8047122C71E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23F-4964-95DA-8047122C71E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3F-4964-95DA-8047122C71E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3F-4964-95DA-8047122C71E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3F-4964-95DA-8047122C71E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3F-4964-95DA-8047122C71E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3F-4964-95DA-8047122C71E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3F-4964-95DA-8047122C71E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3F-4964-95DA-8047122C71E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3F-4964-95DA-8047122C71E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3F-4964-95DA-8047122C71E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3F-4964-95DA-8047122C71E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3F-4964-95DA-8047122C71E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3F-4964-95DA-8047122C71E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3F-4964-95DA-8047122C71E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3F-4964-95DA-8047122C71E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3F-4964-95DA-8047122C71E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3F-4964-95DA-8047122C71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23F-4964-95DA-8047122C71E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3F-4964-95DA-8047122C71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23F-4964-95DA-8047122C71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23F-4964-95DA-8047122C71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23F-4964-95DA-8047122C71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23F-4964-95DA-8047122C71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23F-4964-95DA-8047122C71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23F-4964-95DA-8047122C71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23F-4964-95DA-8047122C71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23F-4964-95DA-8047122C71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23F-4964-95DA-8047122C71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23F-4964-95DA-8047122C71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23F-4964-95DA-8047122C71E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23F-4964-95DA-8047122C71E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23F-4964-95DA-8047122C71E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23F-4964-95DA-8047122C71E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23F-4964-95DA-8047122C71E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3F-4964-95DA-8047122C71E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3F-4964-95DA-8047122C71E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3F-4964-95DA-8047122C71E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3F-4964-95DA-8047122C71E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3F-4964-95DA-8047122C71E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3F-4964-95DA-8047122C71E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3F-4964-95DA-8047122C71E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3F-4964-95DA-8047122C71E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3F-4964-95DA-8047122C71E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3F-4964-95DA-8047122C71E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23F-4964-95DA-8047122C71E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23F-4964-95DA-8047122C71E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23F-4964-95DA-8047122C71E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23F-4964-95DA-8047122C71E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23F-4964-95DA-8047122C71E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23F-4964-95DA-8047122C71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23F-4964-95DA-8047122C71E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23F-4964-95DA-8047122C71E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23F-4964-95DA-8047122C71E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3F-4964-95DA-8047122C71E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23F-4964-95DA-8047122C71E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23F-4964-95DA-8047122C71E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23F-4964-95DA-8047122C71E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23F-4964-95DA-8047122C71E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23F-4964-95DA-8047122C71E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3F-4964-95DA-8047122C71E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23F-4964-95DA-8047122C71E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23F-4964-95DA-8047122C71E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23F-4964-95DA-8047122C71E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23F-4964-95DA-8047122C71E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23F-4964-95DA-8047122C71E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23F-4964-95DA-8047122C71E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23F-4964-95DA-8047122C71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23F-4964-95DA-8047122C7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C0-4EDC-A80E-FA19E51E3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0-4EDC-A80E-FA19E51E3CAC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C0-4EDC-A80E-FA19E51E3CA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0-4EDC-A80E-FA19E51E3CA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C0-4EDC-A80E-FA19E51E3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C0-4EDC-A80E-FA19E51E3CA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C0-4EDC-A80E-FA19E51E3C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C0-4EDC-A80E-FA19E51E3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12">
                  <c:v>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C0-4EDC-A80E-FA19E51E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8C0-4EDC-A80E-FA19E51E3CA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8C0-4EDC-A80E-FA19E51E3C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0-4EDC-A80E-FA19E51E3C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0-4EDC-A80E-FA19E51E3C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0-4EDC-A80E-FA19E51E3C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0-4EDC-A80E-FA19E51E3C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0-4EDC-A80E-FA19E51E3C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C0-4EDC-A80E-FA19E51E3C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C0-4EDC-A80E-FA19E51E3C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C0-4EDC-A80E-FA19E51E3C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C0-4EDC-A80E-FA19E51E3C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C0-4EDC-A80E-FA19E51E3C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C0-4EDC-A80E-FA19E51E3C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C0-4EDC-A80E-FA19E51E3C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C0-4EDC-A80E-FA19E51E3CA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12">
                  <c:v>0.23154008438818563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C0-4EDC-A80E-FA19E51E3CAC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12">
                  <c:v>0.11722488038277512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C0-4EDC-A80E-FA19E51E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ADE-949F-7D350572B53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ADE-949F-7D350572B53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ADE-949F-7D350572B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ADE-949F-7D350572B535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ADE-949F-7D350572B535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67-4ADE-949F-7D350572B535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67-4ADE-949F-7D350572B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5-4CFB-B76C-4A95AF4225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C5-4CFB-B76C-4A95AF4225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EC5-4CFB-B76C-4A95AF4225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C5-4CFB-B76C-4A95AF42257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C5-4CFB-B76C-4A95AF4225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EC5-4CFB-B76C-4A95AF4225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C5-4CFB-B76C-4A95AF4225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EC5-4CFB-B76C-4A95AF4225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EC5-4CFB-B76C-4A95AF4225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EC5-4CFB-B76C-4A95AF42257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5-4CFB-B76C-4A95AF42257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5-4CFB-B76C-4A95AF42257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5-4CFB-B76C-4A95AF42257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5-4CFB-B76C-4A95AF42257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5-4CFB-B76C-4A95AF42257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C5-4CFB-B76C-4A95AF42257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C5-4CFB-B76C-4A95AF42257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C5-4CFB-B76C-4A95AF42257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C5-4CFB-B76C-4A95AF42257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EC5-4CFB-B76C-4A95AF42257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C5-4CFB-B76C-4A95AF422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9-429D-BE5B-DDC41C20458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9-429D-BE5B-DDC41C20458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9-429D-BE5B-DDC41C20458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9-429D-BE5B-DDC41C20458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9-429D-BE5B-DDC41C20458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9-429D-BE5B-DDC41C20458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9-429D-BE5B-DDC41C20458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9-429D-BE5B-DDC41C20458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9-429D-BE5B-DDC41C20458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9-429D-BE5B-DDC41C204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469-429D-BE5B-DDC41C20458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9-429D-BE5B-DDC41C20458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9-429D-BE5B-DDC41C20458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9-429D-BE5B-DDC41C20458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69-429D-BE5B-DDC41C204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469-429D-BE5B-DDC41C20458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469-429D-BE5B-DDC41C20458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69-429D-BE5B-DDC41C20458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69-429D-BE5B-DDC41C20458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69-429D-BE5B-DDC41C20458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69-429D-BE5B-DDC41C20458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69-429D-BE5B-DDC41C20458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69-429D-BE5B-DDC41C20458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69-429D-BE5B-DDC41C20458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69-429D-BE5B-DDC41C20458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69-429D-BE5B-DDC41C20458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69-429D-BE5B-DDC41C20458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69-429D-BE5B-DDC41C20458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69-429D-BE5B-DDC41C20458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69-429D-BE5B-DDC41C20458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69-429D-BE5B-DDC41C20458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69-429D-BE5B-DDC41C20458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69-429D-BE5B-DDC41C2045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469-429D-BE5B-DDC41C20458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69-429D-BE5B-DDC41C2045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69-429D-BE5B-DDC41C2045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69-429D-BE5B-DDC41C2045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469-429D-BE5B-DDC41C2045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469-429D-BE5B-DDC41C2045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469-429D-BE5B-DDC41C2045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469-429D-BE5B-DDC41C2045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469-429D-BE5B-DDC41C2045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469-429D-BE5B-DDC41C2045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469-429D-BE5B-DDC41C2045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469-429D-BE5B-DDC41C2045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469-429D-BE5B-DDC41C2045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469-429D-BE5B-DDC41C2045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469-429D-BE5B-DDC41C2045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469-429D-BE5B-DDC41C20458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469-429D-BE5B-DDC41C2045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69-429D-BE5B-DDC41C20458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69-429D-BE5B-DDC41C20458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69-429D-BE5B-DDC41C20458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69-429D-BE5B-DDC41C20458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69-429D-BE5B-DDC41C20458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69-429D-BE5B-DDC41C20458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69-429D-BE5B-DDC41C20458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69-429D-BE5B-DDC41C20458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69-429D-BE5B-DDC41C20458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69-429D-BE5B-DDC41C20458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69-429D-BE5B-DDC41C20458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69-429D-BE5B-DDC41C20458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69-429D-BE5B-DDC41C20458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69-429D-BE5B-DDC41C20458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69-429D-BE5B-DDC41C20458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69-429D-BE5B-DDC41C2045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469-429D-BE5B-DDC41C20458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69-429D-BE5B-DDC41C20458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69-429D-BE5B-DDC41C20458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469-429D-BE5B-DDC41C20458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69-429D-BE5B-DDC41C20458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469-429D-BE5B-DDC41C20458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469-429D-BE5B-DDC41C20458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469-429D-BE5B-DDC41C20458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469-429D-BE5B-DDC41C20458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469-429D-BE5B-DDC41C20458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469-429D-BE5B-DDC41C20458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469-429D-BE5B-DDC41C20458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469-429D-BE5B-DDC41C20458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469-429D-BE5B-DDC41C20458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469-429D-BE5B-DDC41C20458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469-429D-BE5B-DDC41C20458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469-429D-BE5B-DDC41C2045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469-429D-BE5B-DDC41C204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6F-854F-C590EAAF644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36F-854F-C590EAAF644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4E-436F-854F-C590EAAF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4E-436F-854F-C590EAAF644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4E-436F-854F-C590EAAF644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4E-436F-854F-C590EAAF644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4E-436F-854F-C590EAAF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5-42A1-8F05-1247D1980E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65-42A1-8F05-1247D1980E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65-42A1-8F05-1247D1980E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965-42A1-8F05-1247D1980EE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965-42A1-8F05-1247D1980E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965-42A1-8F05-1247D1980EE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65-42A1-8F05-1247D1980EE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65-42A1-8F05-1247D1980EE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65-42A1-8F05-1247D1980EE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965-42A1-8F05-1247D1980EE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5-42A1-8F05-1247D1980EE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5-42A1-8F05-1247D1980EE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5-42A1-8F05-1247D1980EE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5-42A1-8F05-1247D1980EE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5-42A1-8F05-1247D1980EE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65-42A1-8F05-1247D1980EE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65-42A1-8F05-1247D1980EE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5-42A1-8F05-1247D1980EE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65-42A1-8F05-1247D1980EE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965-42A1-8F05-1247D1980EE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965-42A1-8F05-1247D198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0B-4DC4-ADA8-A716A4270E3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0B-4DC4-ADA8-A716A4270E3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B-4DC4-ADA8-A716A4270E3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B-4DC4-ADA8-A716A4270E3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0B-4DC4-ADA8-A716A4270E3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0B-4DC4-ADA8-A716A4270E3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0B-4DC4-ADA8-A716A4270E3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0B-4DC4-ADA8-A716A4270E3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0B-4DC4-ADA8-A716A4270E3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0B-4DC4-ADA8-A716A4270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10B-4DC4-ADA8-A716A4270E3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0B-4DC4-ADA8-A716A4270E3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0B-4DC4-ADA8-A716A4270E3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0B-4DC4-ADA8-A716A4270E3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0B-4DC4-ADA8-A716A4270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10B-4DC4-ADA8-A716A4270E3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10B-4DC4-ADA8-A716A4270E3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0B-4DC4-ADA8-A716A4270E3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0B-4DC4-ADA8-A716A4270E3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0B-4DC4-ADA8-A716A4270E3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0B-4DC4-ADA8-A716A4270E3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0B-4DC4-ADA8-A716A4270E3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0B-4DC4-ADA8-A716A4270E3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0B-4DC4-ADA8-A716A4270E3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0B-4DC4-ADA8-A716A4270E3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0B-4DC4-ADA8-A716A4270E3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0B-4DC4-ADA8-A716A4270E3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0B-4DC4-ADA8-A716A4270E3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0B-4DC4-ADA8-A716A4270E3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0B-4DC4-ADA8-A716A4270E3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0B-4DC4-ADA8-A716A4270E3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0B-4DC4-ADA8-A716A4270E3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0B-4DC4-ADA8-A716A4270E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10B-4DC4-ADA8-A716A4270E3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0B-4DC4-ADA8-A716A4270E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10B-4DC4-ADA8-A716A4270E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10B-4DC4-ADA8-A716A4270E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10B-4DC4-ADA8-A716A4270E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10B-4DC4-ADA8-A716A4270E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10B-4DC4-ADA8-A716A4270E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10B-4DC4-ADA8-A716A4270E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10B-4DC4-ADA8-A716A4270E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10B-4DC4-ADA8-A716A4270E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10B-4DC4-ADA8-A716A4270E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10B-4DC4-ADA8-A716A4270E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10B-4DC4-ADA8-A716A4270E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10B-4DC4-ADA8-A716A4270E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10B-4DC4-ADA8-A716A4270E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10B-4DC4-ADA8-A716A4270E3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10B-4DC4-ADA8-A716A4270E3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0B-4DC4-ADA8-A716A4270E3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0B-4DC4-ADA8-A716A4270E3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0B-4DC4-ADA8-A716A4270E3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0B-4DC4-ADA8-A716A4270E3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0B-4DC4-ADA8-A716A4270E3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0B-4DC4-ADA8-A716A4270E3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0B-4DC4-ADA8-A716A4270E3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0B-4DC4-ADA8-A716A4270E3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0B-4DC4-ADA8-A716A4270E3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0B-4DC4-ADA8-A716A4270E3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0B-4DC4-ADA8-A716A4270E3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10B-4DC4-ADA8-A716A4270E3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10B-4DC4-ADA8-A716A4270E3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10B-4DC4-ADA8-A716A4270E3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10B-4DC4-ADA8-A716A4270E3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10B-4DC4-ADA8-A716A4270E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10B-4DC4-ADA8-A716A4270E3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10B-4DC4-ADA8-A716A4270E3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10B-4DC4-ADA8-A716A4270E3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10B-4DC4-ADA8-A716A4270E3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10B-4DC4-ADA8-A716A4270E3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10B-4DC4-ADA8-A716A4270E3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0B-4DC4-ADA8-A716A4270E3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10B-4DC4-ADA8-A716A4270E3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10B-4DC4-ADA8-A716A4270E3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10B-4DC4-ADA8-A716A4270E3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10B-4DC4-ADA8-A716A4270E3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10B-4DC4-ADA8-A716A4270E3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0B-4DC4-ADA8-A716A4270E3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10B-4DC4-ADA8-A716A4270E3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10B-4DC4-ADA8-A716A4270E3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10B-4DC4-ADA8-A716A4270E3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10B-4DC4-ADA8-A716A4270E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10B-4DC4-ADA8-A716A427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0-4351-AE12-3C879F07BA2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0-4351-AE12-3C879F07BA2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0-4351-AE12-3C879F07B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80-4351-AE12-3C879F07BA2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80-4351-AE12-3C879F07BA2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80-4351-AE12-3C879F07BA2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0-4351-AE12-3C879F07B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5-4BA7-9240-CFB069F8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5-4BA7-9240-CFB069F8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25698</c:v>
                </c:pt>
                <c:pt idx="1">
                  <c:v>17520</c:v>
                </c:pt>
                <c:pt idx="2">
                  <c:v>10731</c:v>
                </c:pt>
                <c:pt idx="3">
                  <c:v>7339</c:v>
                </c:pt>
                <c:pt idx="4">
                  <c:v>17966</c:v>
                </c:pt>
                <c:pt idx="5">
                  <c:v>17518</c:v>
                </c:pt>
                <c:pt idx="6">
                  <c:v>22136</c:v>
                </c:pt>
                <c:pt idx="7">
                  <c:v>21880</c:v>
                </c:pt>
                <c:pt idx="8">
                  <c:v>7541</c:v>
                </c:pt>
                <c:pt idx="9">
                  <c:v>8622</c:v>
                </c:pt>
                <c:pt idx="10">
                  <c:v>6073</c:v>
                </c:pt>
                <c:pt idx="11">
                  <c:v>12392</c:v>
                </c:pt>
                <c:pt idx="12">
                  <c:v>3203</c:v>
                </c:pt>
                <c:pt idx="13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C-4EA4-8D47-88D47C82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0.46678082191780823</c:v>
                </c:pt>
                <c:pt idx="1">
                  <c:v>0.63265306122448983</c:v>
                </c:pt>
                <c:pt idx="2">
                  <c:v>0.46218830903392827</c:v>
                </c:pt>
                <c:pt idx="3">
                  <c:v>-0.59150617833685848</c:v>
                </c:pt>
                <c:pt idx="4">
                  <c:v>2.5573695627354676E-2</c:v>
                </c:pt>
                <c:pt idx="5">
                  <c:v>-0.20861944344054928</c:v>
                </c:pt>
                <c:pt idx="6">
                  <c:v>1.1700182815356452E-2</c:v>
                </c:pt>
                <c:pt idx="7">
                  <c:v>1.9014719533218405</c:v>
                </c:pt>
                <c:pt idx="8">
                  <c:v>-0.12537694270470889</c:v>
                </c:pt>
                <c:pt idx="9">
                  <c:v>0.41972665898238093</c:v>
                </c:pt>
                <c:pt idx="10">
                  <c:v>-0.50992575855390576</c:v>
                </c:pt>
                <c:pt idx="11">
                  <c:v>2.8688729316266</c:v>
                </c:pt>
                <c:pt idx="12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C-4EA4-8D47-88D47C82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8-4C4B-8108-3D30EB51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C4B-8108-3D30EB51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9C-42E4-818B-69296B4C94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C-42E4-818B-69296B4C9411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9C-42E4-818B-69296B4C941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C-42E4-818B-69296B4C941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9C-42E4-818B-69296B4C94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C-42E4-818B-69296B4C941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9C-42E4-818B-69296B4C94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9C-42E4-818B-69296B4C94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12">
                  <c:v>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9C-42E4-818B-69296B4C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9C-42E4-818B-69296B4C94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9C-42E4-818B-69296B4C94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C-42E4-818B-69296B4C94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C-42E4-818B-69296B4C94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C-42E4-818B-69296B4C94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C-42E4-818B-69296B4C94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C-42E4-818B-69296B4C94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C-42E4-818B-69296B4C94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C-42E4-818B-69296B4C94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C-42E4-818B-69296B4C94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C-42E4-818B-69296B4C94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C-42E4-818B-69296B4C94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C-42E4-818B-69296B4C941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12">
                  <c:v>-1.5251652262328053E-3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9C-42E4-818B-69296B4C9411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12">
                  <c:v>7.2052401746724781E-2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9C-42E4-818B-69296B4C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A96933-9EDB-42C0-B2E5-1CF6B6309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15D6D1-7C74-4EC4-92E6-452BD035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11</xdr:col>
      <xdr:colOff>447675</xdr:colOff>
      <xdr:row>47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92A1A73-263C-4C5A-88F2-824E4667C4A9}"/>
            </a:ext>
          </a:extLst>
        </xdr:cNvPr>
        <xdr:cNvSpPr txBox="1">
          <a:spLocks noChangeArrowheads="1"/>
        </xdr:cNvSpPr>
      </xdr:nvSpPr>
      <xdr:spPr bwMode="auto">
        <a:xfrm>
          <a:off x="1181100" y="9324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F3259F-94B3-4479-AB58-758A76E5557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B9E1D41-DB5E-F308-963C-020FB1D40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8E8DD7-FC24-D851-179E-EF435C2FCB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99D13A-56CD-4513-893A-965BAF1C7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DE396E08-7074-4990-B865-D8E814DA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5FAF70D2-BC36-4FF3-918E-C6DFCE36F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1210CF-88BC-4992-A6DE-C6AD0FE60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FB931E-FDD9-474C-AC62-FE7A88AF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7A72E7-9C76-41B1-B843-61B817E01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A2A847-FB49-4B6A-9A9C-D4D33B5CF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7EFECBC-6E96-4AA4-AA49-D10F4F07249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D81C73-4F25-032E-0C44-8EF72E1E26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000966-A0C6-4635-22B3-AA1226B451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3A5A8D-9E1D-4FEF-AC86-26B9C96F6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960D30-098F-4A6E-B586-7052BEC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17D68E-21E1-4CA0-9176-AA74DB9F1FA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23AD55B-188C-D569-70B2-2CDD07311E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F24E15-6EF2-9CB4-E92C-A8B7DC899E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E0022-C579-44B1-9F54-0D487C51C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7E8547-0529-43BB-8E7C-07165DFBA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14CA50-1261-444D-936F-9CA51CB23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FAC07A1-350A-4D68-8EAF-008A7F90B26B}"/>
            </a:ext>
          </a:extLst>
        </xdr:cNvPr>
        <xdr:cNvSpPr txBox="1">
          <a:spLocks noChangeArrowheads="1"/>
        </xdr:cNvSpPr>
      </xdr:nvSpPr>
      <xdr:spPr bwMode="auto">
        <a:xfrm>
          <a:off x="1181100" y="8943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4A20D5-B867-4CB7-8491-7DD7B545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0CC920-555B-4068-B64A-3872C7ECA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B31342-8B10-4AAE-8FA6-0A49014D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2F30DF3-E2A1-419B-A29E-ABA827EB9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DBB14AC-7BBE-4478-8006-345C3A8D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-23,1%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3.948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28,4%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3.948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28,4%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C4E1002-EBEE-4226-9276-7AA1B77D8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082F50-FE3E-4A0E-A64F-59A4C67C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8EE444B-01F3-4CB7-861D-6BEDBDC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07BEFD-EEFE-49AE-B72F-FECFD4086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13.888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DCAC049-0D2A-4AEF-9D17-697FEEAB0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50A65C-4EBA-45AA-A4A9-8D8851C52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1CBAAD-9784-45FC-B431-E002A1FF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11D8E0-C3EB-434F-B5EB-4D9ECA4F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9.940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1B0D1C-8967-4FBC-82C7-D7A9D553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23E3780-8A8D-4EE3-9655-B7E9879B4E67}"/>
            </a:ext>
          </a:extLst>
        </xdr:cNvPr>
        <xdr:cNvSpPr txBox="1">
          <a:spLocks noChangeArrowheads="1"/>
        </xdr:cNvSpPr>
      </xdr:nvSpPr>
      <xdr:spPr bwMode="auto">
        <a:xfrm>
          <a:off x="1181100" y="96964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32C4E43-3730-44D6-941F-6FC59BAA6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D6196A-BF56-4628-BEA2-9A0C0F14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754692-5EA2-478F-968A-94EA30FF0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155CE80-41BC-449F-9C78-33D0B6A84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3.948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1A5A6F0-AF7F-43A1-8465-465F4DBD1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684BF5-3974-4A24-B1B4-B47BDD22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5203D3E-13DD-4B46-AB73-1DA048DE1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ABDD713-B820-4CB9-8903-5AF25494B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D379AF-A40E-4387-9608-000804011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DE4FD8-017E-489F-B872-6B8CDD31B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2FD135-1772-4C6D-A8A1-13B08324A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7C3B806-C6B7-40A3-A955-1B5D51AE9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F96AEEA-2DBC-4AE7-989F-A42D1403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B9099C-3E54-4894-9C53-C972381B8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196F03-A0A5-4455-BB63-77B6CCD87F1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E1FA87F-E172-B685-C5AC-3C217721C3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FE16DF-05D6-A9E8-1515-61F0A99DF3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F3AFD8B-035D-4D3F-A1E0-AED0D483B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F232B3-7725-440B-8079-B8117ED61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9BA391A-D5AE-424B-AC2B-C48D0421D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5B51BC5-3EBF-44EE-BB8C-EC744FB4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825F9F-A5B4-42BB-B0A8-523E48062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D32139-F265-485B-99EA-59A5D489E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44A5EA-0AB6-443E-9408-8AAE3F90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21581-BCB6-45D2-A3A1-AB1487E1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A87962-C2ED-49B3-8977-313EB1CE8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FC0A15-D3E7-432F-8D0D-4F6197697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881988-6D3B-4F92-B480-138F9C96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63A5EB-77C9-45B3-81BB-47285912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2E0C83-7148-4088-802C-9B6C152D1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704701-3E53-4B29-8687-8E681B6D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665795-79D2-4DF7-934F-850ADE6BF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A33E9E-622D-495B-88E9-CF4989D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1E4AA9-7DB1-4475-BD44-CFB37E66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254FD7-4236-4118-B67C-B0F6F581E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5BDFAD-63BC-4855-898D-80EB51729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93FF52-182B-4752-9B57-5F3F1DE2E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DF7DF1-1624-4DFB-ADBB-48FEE8681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E093F23-66A5-4141-ABC4-857D65C29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0547DD4-3716-4983-9C42-DC4137565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C4552F2-8458-44E0-8F4A-5E497408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80B47EA-B4CA-4C5F-8F55-654A4373A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1E2BF13-2999-4B22-9E38-E3DA50FCB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B208498-49B6-408C-8EA9-D3D8E789B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6C409A0-8BA4-45C0-BC90-412BA3D7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3EB99FA-3892-43ED-A8AB-2EEC04DC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B66323-2B3D-4D33-904D-EC883073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C48AF7-346D-463A-A797-A7F69BC17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4205F1-D428-495F-A0AE-138F65001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5466E3-429A-4B37-AB45-FCDF37D0F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B39E3D-E275-4B6C-9C83-6DAED0415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BFA32-E210-40E6-8269-5C1E7A0DA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DF02BC-A013-4473-8BA5-4A4DEC90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8F2A0A-D568-48F6-8947-F64BFA9A7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29B8FD-EDD2-4D76-98BE-AD8B39B95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A1F0CC8-B389-4B04-A435-DD83FB525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2B8A64-24F2-48B6-BDF3-0DA90444B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155A4E-CCEE-4B8E-9DB7-8B08B035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C0C56C-9D7C-4A14-8003-CEB9A91DA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6794DD-BD11-414A-9662-756BDAB61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1EEBA1-B8F0-4AD5-B688-37486A36B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3A7866-E0D0-4640-A5E7-98B87E63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48E8BB-FD58-4528-9108-9A25A4BA5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1EB015-151F-4028-B2F5-CFF7AECFD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C95D73-BBEA-45AF-869A-AB5423D77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26C7B8-EBB0-416E-B7F3-0FCDA0F40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D8CED4D-3C47-48BD-AA2C-2BB4CA1D8E2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F7BA93B-2762-FA4D-1993-CB4FC5D3DE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EFA8A26-8973-3BD9-C192-6EF3AB8838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0AFC10-E5CA-49BE-B19D-19500FEE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74745C-460D-4D37-8571-C17B76711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14</xdr:col>
      <xdr:colOff>739775</xdr:colOff>
      <xdr:row>2</xdr:row>
      <xdr:rowOff>266700</xdr:rowOff>
    </xdr:from>
    <xdr:to>
      <xdr:col>40</xdr:col>
      <xdr:colOff>171450</xdr:colOff>
      <xdr:row>27</xdr:row>
      <xdr:rowOff>114300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25D41FB-7110-4124-B43D-30519EB99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4F1A22-18FB-49FA-908D-84D446CA7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BE4DB7-2109-4268-A358-EA06AF8D3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9DD60E-2BDC-497D-8CED-5C709C3B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2DE834-79A9-4FC2-86F8-8722504A8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54AC6F-DE81-4B72-9671-4A4B17D94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EC939F9-7AF5-4CD7-AC56-9D364A8C0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0F7347-464F-4EC2-8A27-A1858B79C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7161EC-40B7-41E0-BCD6-22EF5D2A4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D50ECA4-4401-435B-99E4-772A34F5D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0.00298</cdr:x>
      <cdr:y>0.96243</cdr:y>
    </cdr:from>
    <cdr:to>
      <cdr:x>0.84167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28575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DD5C39-F943-40DD-B832-A5787433A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81E9AD-B7F4-4C64-99E4-77465BE0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D3BE8-B129-4E31-9F2E-5ED27DEBC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E906E9-B0BA-4422-8055-AD8A2352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41CDC2-2740-40AC-BCDA-A8CCB046B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1FA3B2-F95D-46E1-A018-D4FEC65B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040D11-52BF-4A51-9B12-07F53207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76200</xdr:colOff>
      <xdr:row>57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E7F798D8-A692-46E9-BC89-1208252DF5AE}"/>
            </a:ext>
          </a:extLst>
        </xdr:cNvPr>
        <xdr:cNvSpPr txBox="1">
          <a:spLocks noChangeArrowheads="1"/>
        </xdr:cNvSpPr>
      </xdr:nvSpPr>
      <xdr:spPr bwMode="auto">
        <a:xfrm>
          <a:off x="1038225" y="11391900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FC0520-2A9F-4722-8CEE-5219BDC0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1E22B9-19F3-47DF-AA34-CDBBBFBEC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39AB0F-4EE9-4BA2-A37A-EEE96E038AB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03C769D-C734-E13E-4635-04CA59FB7E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D44DE5C-28A0-A34F-55B0-20C4B295E7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48A2E6-BAC3-4E85-A046-F5AA3D5AF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F0073B-5AD4-4D2F-B477-3DF2FAB2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3E82F19-1514-4FBA-9D65-7AC810FA7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8E1918-78D8-4444-A231-8A4B48438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1AD3B7-1FD6-4129-9C38-097F9AF00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1F213DC-3A7F-4764-84D7-58E6559AF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CB96F7-1942-4F29-AE7A-A3645E76BF4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C7FAA56-8F6F-0BA6-DE70-23FDFBF724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5145D4-9B21-660D-8FB4-4775B6A9BB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B1ACAB-6B6C-499C-ADD1-889617BB2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EA023F-B369-4B34-AC5D-411CB7DCF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5B7908-830E-4A84-A05D-337A17D2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8EFA01-22A2-49F7-A8B6-B203D96EA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A1AAA09-1608-47A4-A15E-9BA4B3CD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1A6A-E1AA-4C99-B0E0-DA797DAF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30CBF3-7512-4A2F-8E87-08F953F34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CF85F7-8E93-4600-A5D9-2643B4D0F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10BE9FC-DB6A-45C7-BDCB-DDFE1141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7281044-FC24-4BF7-AC13-0CA177DE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D1BB374-55A7-4843-9DC2-83E64C3FA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111D3A6-8155-4C10-8684-642161F6E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C5D39C-0A4C-45CF-A877-AE8DA3A7A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9353506-C1B3-43A0-BC47-AB65DF5BD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9A9E36-90A7-41C3-8D59-9285E7EFC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CFDAC1-B75B-4BE1-A3E0-DB7ABB15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D34A1A-B527-4B32-8BEA-00BBD662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600075</xdr:colOff>
      <xdr:row>57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33BE38E-2944-4B42-84D8-C491BFE047B7}"/>
            </a:ext>
          </a:extLst>
        </xdr:cNvPr>
        <xdr:cNvSpPr txBox="1">
          <a:spLocks noChangeArrowheads="1"/>
        </xdr:cNvSpPr>
      </xdr:nvSpPr>
      <xdr:spPr bwMode="auto">
        <a:xfrm>
          <a:off x="1038225" y="11363325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134781-432C-42F0-BA3D-9EA3DB7B2B1B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198FD1-915C-33B5-A6A7-397C2116A6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E61937E-A933-BF42-C6F6-1BF29C8054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2DFC4990-BC14-41C5-B3B7-61CBF0EDBEA7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F41EF9-D91D-472B-8006-B0E3EBE60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46C102-CEB9-4F98-9FE8-424B4AC7F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440156-268A-40DF-86EA-EC8D51B7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1E858D-59D0-40BF-8BBD-8F2BC2B68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6FBF05F-4EFD-4B83-A5C7-C31FF5385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E89CC69-FDAF-4D40-9902-0EF25D41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4450F2-FD35-46D2-B445-A839D0107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Cristóbal de La Laguna</a:t>
          </a:fld>
          <a:endParaRPr lang="es-E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D3422B-9D6E-429C-9207-F964329A3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8D0763-C21A-4BCF-878E-E65943CD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6E3068-4A04-4B43-BB79-C5545D90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43B3E9-489C-4DB5-9546-1319AF9E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0E2B3E-63DF-4E8C-B70D-91A24D0B1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FECE5F-F11F-4BAC-9B3E-F0C083E0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29B722D-5A15-426D-93FB-6BA33190BF4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3AC0753-AA42-AB7E-E0F3-7FDC7E5100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77E116F-ED76-9B9E-5AFC-2C40F998851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6AA1B-1D5D-41AE-9D56-98558AE5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E0EBB8-C2E4-45E7-8159-C23B60155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21027C9-E7F5-440D-A9A4-6556F73DF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ADBF04-8506-4AA6-A5B0-73546AAAF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65FE054E-71D5-43CA-A5C5-FBBC18FB5DAE}"/>
            </a:ext>
          </a:extLst>
        </xdr:cNvPr>
        <xdr:cNvSpPr txBox="1">
          <a:spLocks noChangeArrowheads="1"/>
        </xdr:cNvSpPr>
      </xdr:nvSpPr>
      <xdr:spPr bwMode="auto">
        <a:xfrm>
          <a:off x="1181100" y="88296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6EFEE2-CD04-482A-8E32-C66BD9195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0CAF65-0556-4861-97CF-CCAF76045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DD0636-B3DA-47A6-84C2-CFBDAC89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5B7E70-3B2D-49AC-A75E-5D96FCA21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0E8305-9E85-40A3-B475-9DFCEBC6D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1C1276-E6E3-4093-9D0B-C9816D404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57E9E89-4261-453F-A820-5F5FBF651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9724E33-F378-40BB-9063-8C7729622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1C32229-DBF6-4610-AEA1-A62EC4FE9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EDE44EE-2E54-457D-9AE9-FFBB0F78C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73E4165-7E99-409B-9A63-CBA294EBF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8F184F-F866-42D2-9251-36920AF60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AA7646D-E577-47B5-9850-EE914B375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A758BD1-BFB9-4241-875B-D990068FE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7C5AC60-9401-444D-945E-19CE9C292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80594A-6AE9-42B3-917A-C43337F48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224936-76AB-4FA0-A86A-762C0221F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BF1FFE-E462-40E9-95E9-26514D411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0D4ABA-E512-4883-AC9D-4C33CB96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1E3553-1CBD-4D47-8D9A-914723147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D9C7EF5-4844-435B-A628-75557298C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B2775A-FE1E-4CA0-BDDC-478C45D9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Indicadores%20alojativos%20Adeje%20mayo%202024.xlsx" TargetMode="External"/><Relationship Id="rId1" Type="http://schemas.openxmlformats.org/officeDocument/2006/relationships/externalLinkPath" Target="Indicadores%20alojativos%20Adeje%20may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Oferta alojativa inscrita"/>
      <sheetName val="plazas aut munic cuota aloj"/>
      <sheetName val="plazas aut municipio x cat"/>
      <sheetName val="estab aut munic cuota aloj"/>
      <sheetName val="estab aut municipio x tip y cat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>
            <v>149314</v>
          </cell>
        </row>
        <row r="5">
          <cell r="I5" t="str">
            <v>Vivienda vacacional</v>
          </cell>
        </row>
        <row r="7">
          <cell r="E7">
            <v>86745</v>
          </cell>
          <cell r="G7">
            <v>45197</v>
          </cell>
          <cell r="I7">
            <v>102512</v>
          </cell>
          <cell r="K7">
            <v>543</v>
          </cell>
          <cell r="M7">
            <v>1062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EC90-5A7B-4B85-877E-5E3178C3C687}">
  <dimension ref="B1:M6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M30/M24</f>
        <v>#DIV/0!</v>
      </c>
    </row>
    <row r="3" spans="2:13" ht="36" x14ac:dyDescent="0.55000000000000004">
      <c r="B3" s="2" t="s">
        <v>46</v>
      </c>
    </row>
    <row r="4" spans="2:13" ht="24" x14ac:dyDescent="0.4">
      <c r="B4" s="3" t="s">
        <v>206</v>
      </c>
    </row>
    <row r="5" spans="2:13" x14ac:dyDescent="0.25">
      <c r="B5" s="4"/>
    </row>
    <row r="6" spans="2:13" ht="19.5" thickBot="1" x14ac:dyDescent="0.35">
      <c r="B6" s="6" t="s">
        <v>320</v>
      </c>
    </row>
    <row r="8" spans="2:13" ht="15.75" x14ac:dyDescent="0.25">
      <c r="B8" s="5" t="s">
        <v>207</v>
      </c>
    </row>
    <row r="9" spans="2:13" ht="15.75" x14ac:dyDescent="0.25">
      <c r="B9" s="5" t="s">
        <v>2</v>
      </c>
    </row>
    <row r="10" spans="2:13" ht="15.75" x14ac:dyDescent="0.25">
      <c r="B10" s="5"/>
    </row>
    <row r="11" spans="2:13" ht="19.5" thickBot="1" x14ac:dyDescent="0.35">
      <c r="B11" s="6" t="s">
        <v>321</v>
      </c>
    </row>
    <row r="12" spans="2:13" ht="18.75" x14ac:dyDescent="0.3">
      <c r="B12" s="7"/>
    </row>
    <row r="13" spans="2:13" ht="15.75" x14ac:dyDescent="0.25">
      <c r="B13" s="5" t="s">
        <v>3</v>
      </c>
    </row>
    <row r="14" spans="2:13" ht="15.75" x14ac:dyDescent="0.25">
      <c r="B14" s="5" t="s">
        <v>4</v>
      </c>
    </row>
    <row r="15" spans="2:13" x14ac:dyDescent="0.25">
      <c r="B15" s="4"/>
    </row>
    <row r="16" spans="2:13" ht="19.5" thickBot="1" x14ac:dyDescent="0.35">
      <c r="B16" s="6" t="s">
        <v>322</v>
      </c>
    </row>
    <row r="17" spans="2:2" ht="18.75" x14ac:dyDescent="0.3">
      <c r="B17" s="7"/>
    </row>
    <row r="18" spans="2:2" ht="15.75" x14ac:dyDescent="0.25">
      <c r="B18" s="5" t="s">
        <v>323</v>
      </c>
    </row>
    <row r="19" spans="2:2" ht="15.75" x14ac:dyDescent="0.25">
      <c r="B19" s="5" t="s">
        <v>324</v>
      </c>
    </row>
    <row r="20" spans="2:2" ht="15.75" x14ac:dyDescent="0.25">
      <c r="B20" s="5" t="s">
        <v>325</v>
      </c>
    </row>
    <row r="21" spans="2:2" ht="15.75" x14ac:dyDescent="0.25">
      <c r="B21" s="5" t="s">
        <v>326</v>
      </c>
    </row>
    <row r="22" spans="2:2" ht="15.75" x14ac:dyDescent="0.25">
      <c r="B22" s="5"/>
    </row>
    <row r="23" spans="2:2" ht="19.5" thickBot="1" x14ac:dyDescent="0.35">
      <c r="B23" s="6" t="s">
        <v>327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208</v>
      </c>
    </row>
    <row r="27" spans="2:2" ht="15.75" x14ac:dyDescent="0.25">
      <c r="B27" s="5" t="s">
        <v>209</v>
      </c>
    </row>
    <row r="28" spans="2:2" ht="15.75" x14ac:dyDescent="0.25">
      <c r="B28" s="5" t="s">
        <v>210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211</v>
      </c>
    </row>
    <row r="43" spans="2:2" ht="15.75" x14ac:dyDescent="0.25">
      <c r="B43" s="5" t="s">
        <v>212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213</v>
      </c>
    </row>
    <row r="49" spans="2:2" ht="15.75" x14ac:dyDescent="0.25">
      <c r="B49" s="5" t="s">
        <v>214</v>
      </c>
    </row>
    <row r="50" spans="2:2" ht="15.75" x14ac:dyDescent="0.25">
      <c r="B50" s="8" t="s">
        <v>20</v>
      </c>
    </row>
    <row r="51" spans="2:2" ht="15.75" x14ac:dyDescent="0.25">
      <c r="B51" s="5" t="s">
        <v>215</v>
      </c>
    </row>
    <row r="52" spans="2:2" ht="15.75" x14ac:dyDescent="0.25">
      <c r="B52" s="8" t="s">
        <v>21</v>
      </c>
    </row>
    <row r="53" spans="2:2" ht="31.5" x14ac:dyDescent="0.25">
      <c r="B53" s="9" t="s">
        <v>22</v>
      </c>
    </row>
    <row r="54" spans="2:2" ht="15.75" x14ac:dyDescent="0.25">
      <c r="B54" s="8" t="s">
        <v>23</v>
      </c>
    </row>
    <row r="55" spans="2:2" ht="15.75" x14ac:dyDescent="0.25">
      <c r="B55" s="5" t="s">
        <v>216</v>
      </c>
    </row>
    <row r="56" spans="2:2" ht="15.75" x14ac:dyDescent="0.25">
      <c r="B56" s="5" t="s">
        <v>217</v>
      </c>
    </row>
    <row r="57" spans="2:2" ht="15.75" x14ac:dyDescent="0.25">
      <c r="B57" s="5" t="s">
        <v>218</v>
      </c>
    </row>
    <row r="58" spans="2:2" ht="15.75" x14ac:dyDescent="0.25">
      <c r="B58" s="5" t="s">
        <v>219</v>
      </c>
    </row>
    <row r="59" spans="2:2" ht="15.75" x14ac:dyDescent="0.25">
      <c r="B59" s="5" t="s">
        <v>24</v>
      </c>
    </row>
    <row r="60" spans="2:2" ht="15.75" x14ac:dyDescent="0.25">
      <c r="B60" s="5" t="s">
        <v>25</v>
      </c>
    </row>
    <row r="61" spans="2:2" ht="15.75" x14ac:dyDescent="0.25">
      <c r="B61" s="5" t="s">
        <v>26</v>
      </c>
    </row>
  </sheetData>
  <hyperlinks>
    <hyperlink ref="B13" location="'Plazas aloj islas cat y tipolog'!A1" tooltip="Plazas alojativas Canarias e islas" display="Plazas alojativas Canarias e islas" xr:uid="{8110B93B-9DFF-4DD5-B233-B345FB292D9B}"/>
    <hyperlink ref="B26" location="'Viajeros entr evol mensu TF'!A1" tooltip="Evolución mensual de viajeros entrentrados en Tenerife según lugar de residencia" display="Evolución mensual de viajeros entrados en Tenerife según lugar de residencia" xr:uid="{E6D5099D-C556-4E41-9332-819871631D26}"/>
    <hyperlink ref="B14" location="'Establecim aloj islas cat y tip'!A1" tooltip="Establecimientos alojativos Canarias e islas" display="Establecimientos alojativos Canarias e islas" xr:uid="{0BD1B542-4075-45AE-87B0-5F076B4107CE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7824136-C16B-4122-8A2B-5C181634979E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45FCF16B-73EF-45F5-B4B8-DC792EB29573}"/>
    <hyperlink ref="B44" location="'Pernoctaciones lugar reside'!A1" tooltip="Pernoctaciones registradas en establecimientos alojativos de Canarias e islas según tipología y categoría" display="'Pernoctaciones lugar reside'!A1" xr:uid="{3317A412-8162-4082-AD91-51445A02ACFE}"/>
    <hyperlink ref="B8" location="'Resumen indicadores'!A1" tooltip="Resumen indicadores Tenerife" display="Resumen indicadores Tenerife" xr:uid="{7D2B4086-36B8-473D-AEF9-AF8DC0D9723A}"/>
    <hyperlink ref="B9" location="'Resumen indicadores municipios '!A1" tooltip="Resumen indicadores municipios Tenerife" display="Resumen indicadores municipios Tenerife" xr:uid="{34CEFACF-2B57-43CC-85C7-E63F74D5225A}"/>
    <hyperlink ref="B27" location="'Viajeros entr evol mensu TF cat'!A1" tooltip="Evolución mensual de viajeros entrentrados en Tenerife según lugar de residencia" display="'Viajeros entr evol mensu TF cat'!A1" xr:uid="{DC14851D-256F-4451-8253-DEB6E0AE27ED}"/>
    <hyperlink ref="B28" location="'Viajeros entr evol anual TF cat'!A1" tooltip="Evolución mensual de viajeros entrentrados en Tenerife según lugar de residencia" display="'Viajeros entr evol anual TF cat'!A1" xr:uid="{07345ACB-803B-4528-A83A-7E122068FD8B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12EB56E-A7B0-404A-987E-B7CCA10E1077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CC7DEAD-3296-4887-BD2E-B752E8EC5A23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EFBA2A2-6A29-4ADF-B6C7-73AABA7C91C9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3D3E070-E10F-4A34-B8FC-7CA423787010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1012C9E-6E02-40D1-BA31-B78ECDD96E2C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7FEC4FA-E2EB-4056-9E23-884E8048D6E9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7DBDACD-D6C1-4A05-BFDB-E1ACBCF78F5C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8BBE1DA-219D-40B5-A0E1-05208B37A856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7083D9C-E62F-4501-BB63-5B225C7FAF75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EEA1A41-5177-4328-A041-C1CD2A2063C2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61FD043-4522-4B6D-B0B5-BED2A74947B0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08B75AD-BA3C-4F11-8BC3-BBC881BCC420}"/>
    <hyperlink ref="B42" location="'Pernoctaciones evol mensu TF'!A1" tooltip="Evolución mensual de pernoctaciones en Tenerife según lugar de residencia" display="'Pernoctaciones evol mensu TF'!A1" xr:uid="{39BFED7B-D008-4BEC-B7AB-CDE058D296AC}"/>
    <hyperlink ref="B43" location="'Pernocta evol mensu TF cat'!A1" tooltip="Evolución mensual de pernoctaciones en Tenerife según lugar de residencia" display="'Pernocta evol mensu TF cat'!A1" xr:uid="{B03FC5A7-CCA9-4F80-A7D0-862F695646D9}"/>
    <hyperlink ref="B45" location="'Pernoctaciones lugar residen ac'!A1" tooltip="Pernoctaciones registradas en establecimientos alojativos de Canarias e islas según tipología y categoría" display="'Pernoctaciones lugar residen ac'!A1" xr:uid="{FDE40CD7-24F9-4BF7-86B5-7A95ED042408}"/>
    <hyperlink ref="B46" location="'Pernoctaciones lugar reside año'!A1" tooltip="Pernoctaciones registradas en establecimientos alojativos de Canarias e islas según tipología y categoría" display="'Pernoctaciones lugar reside año'!A1" xr:uid="{48AAFD90-1C32-4B09-BB1A-9E6A8ACA874B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ABBC007-F432-4CD3-88AA-3BCA3DE15105}"/>
    <hyperlink ref="B48" location="'EM evol menusual lugar resd'!A1" tooltip="Evolución mensual de estancia media en Tenerife según lugar de residencia" display="'EM evol menusual lugar resd'!A1" xr:uid="{81D8F847-07DC-49A8-B52D-3C68268E27F8}"/>
    <hyperlink ref="B49" location="'EM evol mensu TF cat '!A1" tooltip="Evolución mensual de estancia media en Tenerife según lugar de residencia" display="'EM evol mensu TF cat '!A1" xr:uid="{0D71026D-62D4-4DE4-BCDF-AA3049946187}"/>
    <hyperlink ref="B51" location="'tasa de ocupación evol mens'!A1" tooltip="Evolución mensual de estancia media en Tenerife según lugar de residencia" display="'tasa de ocupación evol mens'!A1" xr:uid="{B60F0DB3-9D73-4747-A9AF-68406D36FD66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53504EC-6913-4A8A-BC0F-04C0AEEF5D5A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E66B187-A7D0-4A9D-96DC-06EAA2B20305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1312E14F-0E19-4D91-9259-F1E0F6610F29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BB93E04-4C9B-4F3D-AF86-AA12FCC6F606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4AF10ADB-0043-4107-AC94-BD40C11BCD1B}"/>
    <hyperlink ref="B18" location="'plazas aut munic cuota aloj'!A1" display="Plazas turísticas inscritas* según tipología del establecimiento - Distribución por Municipios" xr:uid="{6122FB83-CB7C-4867-B22F-C3C017B1BDB5}"/>
    <hyperlink ref="B19" location="'plazas aut municipio x cat'!A1" display="Plazas turísticas inscritas* según tipología y categoría del establecimiento - Distribución por Municipios" xr:uid="{B04555A3-6221-4099-A1D0-2D8F108706DC}"/>
    <hyperlink ref="B20" location="'estab aut munic cuota aloj'!A1" display="Establecimientos turísticos inscrtios* según tipología del establecimiento - Distribución por Municipios" xr:uid="{EB0F0278-891F-4282-A157-18A88D40D76E}"/>
    <hyperlink ref="B21" location="'estab aut municipio x tip y cat'!A1" display="Establecimientos turísticos inscrtios* según tipología y categoría del establecimiento - Distribución por Municipios" xr:uid="{F9F5F1B6-2D23-4622-B4ED-975DDE64D4E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CF492-B8C0-4C55-86EB-EA7173907C8A}">
  <sheetPr>
    <tabColor rgb="FF92D050"/>
  </sheetPr>
  <dimension ref="A1:O42"/>
  <sheetViews>
    <sheetView showGridLines="0" topLeftCell="A12" zoomScaleNormal="100" workbookViewId="0">
      <selection activeCell="B47" sqref="B47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10" t="s">
        <v>386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2:14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spans="2:14" s="4" customFormat="1" x14ac:dyDescent="0.25">
      <c r="B5" s="312" t="s">
        <v>331</v>
      </c>
      <c r="C5" s="313" t="s">
        <v>0</v>
      </c>
      <c r="D5" s="314"/>
      <c r="E5" s="313" t="s">
        <v>189</v>
      </c>
      <c r="F5" s="314"/>
      <c r="G5" s="313" t="s">
        <v>190</v>
      </c>
      <c r="H5" s="314"/>
      <c r="I5" s="313" t="s">
        <v>332</v>
      </c>
      <c r="J5" s="314"/>
      <c r="K5" s="313" t="s">
        <v>333</v>
      </c>
      <c r="L5" s="314"/>
      <c r="M5" s="313" t="s">
        <v>334</v>
      </c>
      <c r="N5" s="314"/>
    </row>
    <row r="6" spans="2:14" s="4" customFormat="1" ht="27" x14ac:dyDescent="0.25">
      <c r="B6" s="312"/>
      <c r="C6" s="315" t="s">
        <v>387</v>
      </c>
      <c r="D6" s="316" t="s">
        <v>336</v>
      </c>
      <c r="E6" s="315" t="str">
        <f>C6</f>
        <v>Establecimientos</v>
      </c>
      <c r="F6" s="316" t="s">
        <v>336</v>
      </c>
      <c r="G6" s="315" t="str">
        <f>E6</f>
        <v>Establecimientos</v>
      </c>
      <c r="H6" s="316" t="s">
        <v>336</v>
      </c>
      <c r="I6" s="315" t="str">
        <f>G6</f>
        <v>Establecimientos</v>
      </c>
      <c r="J6" s="316" t="s">
        <v>336</v>
      </c>
      <c r="K6" s="315" t="str">
        <f>G6</f>
        <v>Establecimientos</v>
      </c>
      <c r="L6" s="316" t="s">
        <v>336</v>
      </c>
      <c r="M6" s="315" t="str">
        <f>K6</f>
        <v>Establecimientos</v>
      </c>
      <c r="N6" s="316" t="s">
        <v>336</v>
      </c>
    </row>
    <row r="7" spans="2:14" s="320" customFormat="1" ht="15.75" x14ac:dyDescent="0.25">
      <c r="B7" s="317" t="s">
        <v>337</v>
      </c>
      <c r="C7" s="318">
        <v>25482</v>
      </c>
      <c r="D7" s="319">
        <v>1</v>
      </c>
      <c r="E7" s="318">
        <v>280</v>
      </c>
      <c r="F7" s="319">
        <v>1</v>
      </c>
      <c r="G7" s="318">
        <v>228</v>
      </c>
      <c r="H7" s="319">
        <v>1</v>
      </c>
      <c r="I7" s="318">
        <v>24785</v>
      </c>
      <c r="J7" s="319">
        <v>1</v>
      </c>
      <c r="K7" s="318">
        <v>23</v>
      </c>
      <c r="L7" s="319">
        <v>1</v>
      </c>
      <c r="M7" s="318">
        <v>166</v>
      </c>
      <c r="N7" s="319">
        <v>1</v>
      </c>
    </row>
    <row r="8" spans="2:14" s="4" customFormat="1" x14ac:dyDescent="0.25">
      <c r="B8" s="321" t="s">
        <v>41</v>
      </c>
      <c r="C8" s="322">
        <v>4641</v>
      </c>
      <c r="D8" s="323">
        <v>0.18212856133741465</v>
      </c>
      <c r="E8" s="324">
        <v>68</v>
      </c>
      <c r="F8" s="323">
        <v>0.24285714285714285</v>
      </c>
      <c r="G8" s="324">
        <v>50</v>
      </c>
      <c r="H8" s="323">
        <v>0.21929824561403508</v>
      </c>
      <c r="I8" s="324">
        <v>4519</v>
      </c>
      <c r="J8" s="323">
        <v>0.18232802098043172</v>
      </c>
      <c r="K8" s="324">
        <v>1</v>
      </c>
      <c r="L8" s="323">
        <v>4.3478260869565216E-2</v>
      </c>
      <c r="M8" s="324">
        <v>3</v>
      </c>
      <c r="N8" s="323">
        <v>1.8072289156626505E-2</v>
      </c>
    </row>
    <row r="9" spans="2:14" s="4" customFormat="1" x14ac:dyDescent="0.25">
      <c r="B9" s="321" t="s">
        <v>338</v>
      </c>
      <c r="C9" s="322">
        <v>61</v>
      </c>
      <c r="D9" s="323">
        <v>2.393846636841692E-3</v>
      </c>
      <c r="E9" s="324">
        <v>0</v>
      </c>
      <c r="F9" s="323">
        <v>0</v>
      </c>
      <c r="G9" s="324">
        <v>0</v>
      </c>
      <c r="H9" s="323">
        <v>0</v>
      </c>
      <c r="I9" s="324">
        <v>58</v>
      </c>
      <c r="J9" s="323">
        <v>2.3401250756505949E-3</v>
      </c>
      <c r="K9" s="324">
        <v>0</v>
      </c>
      <c r="L9" s="323">
        <v>0</v>
      </c>
      <c r="M9" s="324">
        <v>3</v>
      </c>
      <c r="N9" s="323">
        <v>1.8072289156626505E-2</v>
      </c>
    </row>
    <row r="10" spans="2:14" s="4" customFormat="1" x14ac:dyDescent="0.25">
      <c r="B10" s="321" t="s">
        <v>339</v>
      </c>
      <c r="C10" s="322">
        <v>677</v>
      </c>
      <c r="D10" s="323">
        <v>2.6567773330193861E-2</v>
      </c>
      <c r="E10" s="324">
        <v>1</v>
      </c>
      <c r="F10" s="323">
        <v>3.5714285714285713E-3</v>
      </c>
      <c r="G10" s="324">
        <v>6</v>
      </c>
      <c r="H10" s="323">
        <v>2.6315789473684209E-2</v>
      </c>
      <c r="I10" s="324">
        <v>657</v>
      </c>
      <c r="J10" s="323">
        <v>2.650796852935243E-2</v>
      </c>
      <c r="K10" s="324">
        <v>0</v>
      </c>
      <c r="L10" s="323">
        <v>0</v>
      </c>
      <c r="M10" s="324">
        <v>13</v>
      </c>
      <c r="N10" s="323">
        <v>7.8313253012048195E-2</v>
      </c>
    </row>
    <row r="11" spans="2:14" s="4" customFormat="1" x14ac:dyDescent="0.25">
      <c r="B11" s="321" t="s">
        <v>42</v>
      </c>
      <c r="C11" s="322">
        <v>5566</v>
      </c>
      <c r="D11" s="323">
        <v>0.2184286947649321</v>
      </c>
      <c r="E11" s="324">
        <v>43</v>
      </c>
      <c r="F11" s="323">
        <v>0.15357142857142858</v>
      </c>
      <c r="G11" s="324">
        <v>72</v>
      </c>
      <c r="H11" s="323">
        <v>0.31578947368421051</v>
      </c>
      <c r="I11" s="324">
        <v>5445</v>
      </c>
      <c r="J11" s="323">
        <v>0.21968932822271536</v>
      </c>
      <c r="K11" s="324">
        <v>2</v>
      </c>
      <c r="L11" s="323">
        <v>8.6956521739130432E-2</v>
      </c>
      <c r="M11" s="324">
        <v>4</v>
      </c>
      <c r="N11" s="323">
        <v>2.4096385542168676E-2</v>
      </c>
    </row>
    <row r="12" spans="2:14" s="4" customFormat="1" x14ac:dyDescent="0.25">
      <c r="B12" s="321" t="s">
        <v>340</v>
      </c>
      <c r="C12" s="322">
        <v>88</v>
      </c>
      <c r="D12" s="323">
        <v>3.4534180990503098E-3</v>
      </c>
      <c r="E12" s="324">
        <v>1</v>
      </c>
      <c r="F12" s="323">
        <v>3.5714285714285713E-3</v>
      </c>
      <c r="G12" s="324">
        <v>0</v>
      </c>
      <c r="H12" s="323">
        <v>0</v>
      </c>
      <c r="I12" s="324">
        <v>74</v>
      </c>
      <c r="J12" s="323">
        <v>2.985676820657656E-3</v>
      </c>
      <c r="K12" s="324">
        <v>0</v>
      </c>
      <c r="L12" s="323">
        <v>0</v>
      </c>
      <c r="M12" s="324">
        <v>13</v>
      </c>
      <c r="N12" s="323">
        <v>7.8313253012048195E-2</v>
      </c>
    </row>
    <row r="13" spans="2:14" s="4" customFormat="1" x14ac:dyDescent="0.25">
      <c r="B13" s="321" t="s">
        <v>341</v>
      </c>
      <c r="C13" s="322">
        <v>325</v>
      </c>
      <c r="D13" s="323">
        <v>1.2754100933992622E-2</v>
      </c>
      <c r="E13" s="324">
        <v>2</v>
      </c>
      <c r="F13" s="323">
        <v>7.1428571428571426E-3</v>
      </c>
      <c r="G13" s="324">
        <v>3</v>
      </c>
      <c r="H13" s="323">
        <v>1.3157894736842105E-2</v>
      </c>
      <c r="I13" s="324">
        <v>319</v>
      </c>
      <c r="J13" s="323">
        <v>1.2870687916078273E-2</v>
      </c>
      <c r="K13" s="324">
        <v>0</v>
      </c>
      <c r="L13" s="323">
        <v>0</v>
      </c>
      <c r="M13" s="324">
        <v>1</v>
      </c>
      <c r="N13" s="323">
        <v>6.024096385542169E-3</v>
      </c>
    </row>
    <row r="14" spans="2:14" s="4" customFormat="1" x14ac:dyDescent="0.25">
      <c r="B14" s="321" t="s">
        <v>342</v>
      </c>
      <c r="C14" s="322">
        <v>78</v>
      </c>
      <c r="D14" s="323">
        <v>3.0609842241582294E-3</v>
      </c>
      <c r="E14" s="324">
        <v>0</v>
      </c>
      <c r="F14" s="323">
        <v>0</v>
      </c>
      <c r="G14" s="324">
        <v>1</v>
      </c>
      <c r="H14" s="323">
        <v>4.3859649122807015E-3</v>
      </c>
      <c r="I14" s="324">
        <v>70</v>
      </c>
      <c r="J14" s="323">
        <v>2.8242888844058909E-3</v>
      </c>
      <c r="K14" s="324">
        <v>0</v>
      </c>
      <c r="L14" s="323">
        <v>0</v>
      </c>
      <c r="M14" s="324">
        <v>7</v>
      </c>
      <c r="N14" s="323">
        <v>4.2168674698795178E-2</v>
      </c>
    </row>
    <row r="15" spans="2:14" s="4" customFormat="1" x14ac:dyDescent="0.25">
      <c r="B15" s="321" t="s">
        <v>343</v>
      </c>
      <c r="C15" s="322">
        <v>185</v>
      </c>
      <c r="D15" s="323">
        <v>7.2600266855034927E-3</v>
      </c>
      <c r="E15" s="324">
        <v>3</v>
      </c>
      <c r="F15" s="323">
        <v>1.0714285714285714E-2</v>
      </c>
      <c r="G15" s="324">
        <v>5</v>
      </c>
      <c r="H15" s="323">
        <v>2.1929824561403508E-2</v>
      </c>
      <c r="I15" s="324">
        <v>171</v>
      </c>
      <c r="J15" s="323">
        <v>6.8993342747629615E-3</v>
      </c>
      <c r="K15" s="324">
        <v>2</v>
      </c>
      <c r="L15" s="323">
        <v>8.6956521739130432E-2</v>
      </c>
      <c r="M15" s="324">
        <v>4</v>
      </c>
      <c r="N15" s="323">
        <v>2.4096385542168676E-2</v>
      </c>
    </row>
    <row r="16" spans="2:14" s="4" customFormat="1" x14ac:dyDescent="0.25">
      <c r="B16" s="321" t="s">
        <v>43</v>
      </c>
      <c r="C16" s="322">
        <v>1860</v>
      </c>
      <c r="D16" s="323">
        <v>7.2992700729927001E-2</v>
      </c>
      <c r="E16" s="324">
        <v>8</v>
      </c>
      <c r="F16" s="323">
        <v>2.8571428571428571E-2</v>
      </c>
      <c r="G16" s="324">
        <v>8</v>
      </c>
      <c r="H16" s="323">
        <v>3.5087719298245612E-2</v>
      </c>
      <c r="I16" s="324">
        <v>1830</v>
      </c>
      <c r="J16" s="323">
        <v>7.383498083518257E-2</v>
      </c>
      <c r="K16" s="324">
        <v>2</v>
      </c>
      <c r="L16" s="323">
        <v>8.6956521739130432E-2</v>
      </c>
      <c r="M16" s="324">
        <v>12</v>
      </c>
      <c r="N16" s="323">
        <v>7.2289156626506021E-2</v>
      </c>
    </row>
    <row r="17" spans="2:14" s="4" customFormat="1" x14ac:dyDescent="0.25">
      <c r="B17" s="321" t="s">
        <v>344</v>
      </c>
      <c r="C17" s="322">
        <v>82</v>
      </c>
      <c r="D17" s="323">
        <v>3.2179577741150616E-3</v>
      </c>
      <c r="E17" s="324">
        <v>0</v>
      </c>
      <c r="F17" s="323">
        <v>0</v>
      </c>
      <c r="G17" s="324">
        <v>0</v>
      </c>
      <c r="H17" s="323">
        <v>0</v>
      </c>
      <c r="I17" s="324">
        <v>81</v>
      </c>
      <c r="J17" s="323">
        <v>3.2681057090982448E-3</v>
      </c>
      <c r="K17" s="324">
        <v>0</v>
      </c>
      <c r="L17" s="323">
        <v>0</v>
      </c>
      <c r="M17" s="324">
        <v>1</v>
      </c>
      <c r="N17" s="323">
        <v>6.024096385542169E-3</v>
      </c>
    </row>
    <row r="18" spans="2:14" s="4" customFormat="1" x14ac:dyDescent="0.25">
      <c r="B18" s="321" t="s">
        <v>44</v>
      </c>
      <c r="C18" s="322">
        <v>733</v>
      </c>
      <c r="D18" s="323">
        <v>2.8765403029589513E-2</v>
      </c>
      <c r="E18" s="324">
        <v>8</v>
      </c>
      <c r="F18" s="323">
        <v>2.8571428571428571E-2</v>
      </c>
      <c r="G18" s="324">
        <v>0</v>
      </c>
      <c r="H18" s="323">
        <v>0</v>
      </c>
      <c r="I18" s="324">
        <v>712</v>
      </c>
      <c r="J18" s="323">
        <v>2.8727052652814201E-2</v>
      </c>
      <c r="K18" s="324">
        <v>1</v>
      </c>
      <c r="L18" s="323">
        <v>4.3478260869565216E-2</v>
      </c>
      <c r="M18" s="324">
        <v>12</v>
      </c>
      <c r="N18" s="323">
        <v>7.2289156626506021E-2</v>
      </c>
    </row>
    <row r="19" spans="2:14" s="4" customFormat="1" x14ac:dyDescent="0.25">
      <c r="B19" s="321" t="s">
        <v>345</v>
      </c>
      <c r="C19" s="322">
        <v>402</v>
      </c>
      <c r="D19" s="323">
        <v>1.5775841770661644E-2</v>
      </c>
      <c r="E19" s="324">
        <v>1</v>
      </c>
      <c r="F19" s="323">
        <v>3.5714285714285713E-3</v>
      </c>
      <c r="G19" s="324">
        <v>0</v>
      </c>
      <c r="H19" s="323">
        <v>0</v>
      </c>
      <c r="I19" s="324">
        <v>393</v>
      </c>
      <c r="J19" s="323">
        <v>1.585636473673593E-2</v>
      </c>
      <c r="K19" s="324">
        <v>4</v>
      </c>
      <c r="L19" s="323">
        <v>0.17391304347826086</v>
      </c>
      <c r="M19" s="324">
        <v>4</v>
      </c>
      <c r="N19" s="323">
        <v>2.4096385542168676E-2</v>
      </c>
    </row>
    <row r="20" spans="2:14" s="4" customFormat="1" x14ac:dyDescent="0.25">
      <c r="B20" s="321" t="s">
        <v>346</v>
      </c>
      <c r="C20" s="322">
        <v>709</v>
      </c>
      <c r="D20" s="323">
        <v>2.7823561729848522E-2</v>
      </c>
      <c r="E20" s="324">
        <v>4</v>
      </c>
      <c r="F20" s="323">
        <v>1.4285714285714285E-2</v>
      </c>
      <c r="G20" s="324">
        <v>3</v>
      </c>
      <c r="H20" s="323">
        <v>1.3157894736842105E-2</v>
      </c>
      <c r="I20" s="324">
        <v>681</v>
      </c>
      <c r="J20" s="323">
        <v>2.7476296146863022E-2</v>
      </c>
      <c r="K20" s="324">
        <v>0</v>
      </c>
      <c r="L20" s="323">
        <v>0</v>
      </c>
      <c r="M20" s="324">
        <v>21</v>
      </c>
      <c r="N20" s="323">
        <v>0.12650602409638553</v>
      </c>
    </row>
    <row r="21" spans="2:14" s="4" customFormat="1" x14ac:dyDescent="0.25">
      <c r="B21" s="321" t="s">
        <v>347</v>
      </c>
      <c r="C21" s="322">
        <v>1053</v>
      </c>
      <c r="D21" s="323">
        <v>4.1323287026136094E-2</v>
      </c>
      <c r="E21" s="324">
        <v>14</v>
      </c>
      <c r="F21" s="323">
        <v>0.05</v>
      </c>
      <c r="G21" s="324">
        <v>5</v>
      </c>
      <c r="H21" s="323">
        <v>2.1929824561403508E-2</v>
      </c>
      <c r="I21" s="324">
        <v>1022</v>
      </c>
      <c r="J21" s="323">
        <v>4.1234617712326005E-2</v>
      </c>
      <c r="K21" s="324">
        <v>1</v>
      </c>
      <c r="L21" s="323">
        <v>4.3478260869565216E-2</v>
      </c>
      <c r="M21" s="324">
        <v>11</v>
      </c>
      <c r="N21" s="323">
        <v>6.6265060240963861E-2</v>
      </c>
    </row>
    <row r="22" spans="2:14" s="4" customFormat="1" x14ac:dyDescent="0.25">
      <c r="B22" s="321" t="s">
        <v>348</v>
      </c>
      <c r="C22" s="322">
        <v>202</v>
      </c>
      <c r="D22" s="323">
        <v>7.9271642728200292E-3</v>
      </c>
      <c r="E22" s="324">
        <v>0</v>
      </c>
      <c r="F22" s="323">
        <v>0</v>
      </c>
      <c r="G22" s="324">
        <v>0</v>
      </c>
      <c r="H22" s="323">
        <v>0</v>
      </c>
      <c r="I22" s="324">
        <v>197</v>
      </c>
      <c r="J22" s="323">
        <v>7.9483558603994347E-3</v>
      </c>
      <c r="K22" s="324">
        <v>0</v>
      </c>
      <c r="L22" s="323">
        <v>0</v>
      </c>
      <c r="M22" s="324">
        <v>5</v>
      </c>
      <c r="N22" s="323">
        <v>3.0120481927710843E-2</v>
      </c>
    </row>
    <row r="23" spans="2:14" s="4" customFormat="1" x14ac:dyDescent="0.25">
      <c r="B23" s="321" t="s">
        <v>349</v>
      </c>
      <c r="C23" s="322">
        <v>345</v>
      </c>
      <c r="D23" s="323">
        <v>1.3538968683776784E-2</v>
      </c>
      <c r="E23" s="324">
        <v>5</v>
      </c>
      <c r="F23" s="323">
        <v>1.7857142857142856E-2</v>
      </c>
      <c r="G23" s="324">
        <v>3</v>
      </c>
      <c r="H23" s="323">
        <v>1.3157894736842105E-2</v>
      </c>
      <c r="I23" s="324">
        <v>328</v>
      </c>
      <c r="J23" s="323">
        <v>1.3233810772644745E-2</v>
      </c>
      <c r="K23" s="324">
        <v>1</v>
      </c>
      <c r="L23" s="323">
        <v>4.3478260869565216E-2</v>
      </c>
      <c r="M23" s="324">
        <v>8</v>
      </c>
      <c r="N23" s="323">
        <v>4.8192771084337352E-2</v>
      </c>
    </row>
    <row r="24" spans="2:14" s="4" customFormat="1" x14ac:dyDescent="0.25">
      <c r="B24" s="321" t="s">
        <v>45</v>
      </c>
      <c r="C24" s="322">
        <v>1762</v>
      </c>
      <c r="D24" s="323">
        <v>6.9146848755984619E-2</v>
      </c>
      <c r="E24" s="324">
        <v>60</v>
      </c>
      <c r="F24" s="323">
        <v>0.21428571428571427</v>
      </c>
      <c r="G24" s="324">
        <v>24</v>
      </c>
      <c r="H24" s="323">
        <v>0.10526315789473684</v>
      </c>
      <c r="I24" s="324">
        <v>1677</v>
      </c>
      <c r="J24" s="323">
        <v>6.7661892273552557E-2</v>
      </c>
      <c r="K24" s="324">
        <v>0</v>
      </c>
      <c r="L24" s="323">
        <v>0</v>
      </c>
      <c r="M24" s="324">
        <v>1</v>
      </c>
      <c r="N24" s="323">
        <v>6.024096385542169E-3</v>
      </c>
    </row>
    <row r="25" spans="2:14" s="4" customFormat="1" x14ac:dyDescent="0.25">
      <c r="B25" s="321" t="s">
        <v>350</v>
      </c>
      <c r="C25" s="322">
        <v>266</v>
      </c>
      <c r="D25" s="323">
        <v>1.0438741072129346E-2</v>
      </c>
      <c r="E25" s="324">
        <v>5</v>
      </c>
      <c r="F25" s="323">
        <v>1.7857142857142856E-2</v>
      </c>
      <c r="G25" s="324">
        <v>4</v>
      </c>
      <c r="H25" s="323">
        <v>1.7543859649122806E-2</v>
      </c>
      <c r="I25" s="324">
        <v>239</v>
      </c>
      <c r="J25" s="323">
        <v>9.6429291910429694E-3</v>
      </c>
      <c r="K25" s="324">
        <v>3</v>
      </c>
      <c r="L25" s="323">
        <v>0.13043478260869565</v>
      </c>
      <c r="M25" s="324">
        <v>15</v>
      </c>
      <c r="N25" s="323">
        <v>9.036144578313253E-2</v>
      </c>
    </row>
    <row r="26" spans="2:14" s="4" customFormat="1" x14ac:dyDescent="0.25">
      <c r="B26" s="321" t="s">
        <v>351</v>
      </c>
      <c r="C26" s="322">
        <v>385</v>
      </c>
      <c r="D26" s="323">
        <v>1.5108704183345107E-2</v>
      </c>
      <c r="E26" s="324">
        <v>2</v>
      </c>
      <c r="F26" s="323">
        <v>7.1428571428571426E-3</v>
      </c>
      <c r="G26" s="324">
        <v>1</v>
      </c>
      <c r="H26" s="323">
        <v>4.3859649122807015E-3</v>
      </c>
      <c r="I26" s="324">
        <v>378</v>
      </c>
      <c r="J26" s="323">
        <v>1.5251159975791809E-2</v>
      </c>
      <c r="K26" s="324">
        <v>1</v>
      </c>
      <c r="L26" s="323">
        <v>4.3478260869565216E-2</v>
      </c>
      <c r="M26" s="324">
        <v>3</v>
      </c>
      <c r="N26" s="323">
        <v>1.8072289156626505E-2</v>
      </c>
    </row>
    <row r="27" spans="2:14" s="4" customFormat="1" x14ac:dyDescent="0.25">
      <c r="B27" s="321" t="s">
        <v>352</v>
      </c>
      <c r="C27" s="322">
        <v>57</v>
      </c>
      <c r="D27" s="323">
        <v>2.2368730868848599E-3</v>
      </c>
      <c r="E27" s="324">
        <v>0</v>
      </c>
      <c r="F27" s="323">
        <v>0</v>
      </c>
      <c r="G27" s="324">
        <v>3</v>
      </c>
      <c r="H27" s="323">
        <v>1.3157894736842105E-2</v>
      </c>
      <c r="I27" s="324">
        <v>50</v>
      </c>
      <c r="J27" s="323">
        <v>2.0173492031470646E-3</v>
      </c>
      <c r="K27" s="324">
        <v>1</v>
      </c>
      <c r="L27" s="323">
        <v>4.3478260869565216E-2</v>
      </c>
      <c r="M27" s="324">
        <v>3</v>
      </c>
      <c r="N27" s="323">
        <v>1.8072289156626505E-2</v>
      </c>
    </row>
    <row r="28" spans="2:14" s="4" customFormat="1" x14ac:dyDescent="0.25">
      <c r="B28" s="321" t="s">
        <v>47</v>
      </c>
      <c r="C28" s="322">
        <v>1275</v>
      </c>
      <c r="D28" s="323">
        <v>5.0035319048740284E-2</v>
      </c>
      <c r="E28" s="324">
        <v>7</v>
      </c>
      <c r="F28" s="323">
        <v>2.5000000000000001E-2</v>
      </c>
      <c r="G28" s="324">
        <v>13</v>
      </c>
      <c r="H28" s="323">
        <v>5.701754385964912E-2</v>
      </c>
      <c r="I28" s="324">
        <v>1251</v>
      </c>
      <c r="J28" s="323">
        <v>5.0474077062739563E-2</v>
      </c>
      <c r="K28" s="324">
        <v>1</v>
      </c>
      <c r="L28" s="323">
        <v>4.3478260869565216E-2</v>
      </c>
      <c r="M28" s="324">
        <v>3</v>
      </c>
      <c r="N28" s="323">
        <v>1.8072289156626505E-2</v>
      </c>
    </row>
    <row r="29" spans="2:14" s="4" customFormat="1" x14ac:dyDescent="0.25">
      <c r="B29" s="321" t="s">
        <v>353</v>
      </c>
      <c r="C29" s="322">
        <v>1966</v>
      </c>
      <c r="D29" s="323">
        <v>7.7152499803783067E-2</v>
      </c>
      <c r="E29" s="324">
        <v>32</v>
      </c>
      <c r="F29" s="323">
        <v>0.11428571428571428</v>
      </c>
      <c r="G29" s="324">
        <v>5</v>
      </c>
      <c r="H29" s="323">
        <v>2.1929824561403508E-2</v>
      </c>
      <c r="I29" s="324">
        <v>1926</v>
      </c>
      <c r="J29" s="323">
        <v>7.7708291305224941E-2</v>
      </c>
      <c r="K29" s="324">
        <v>0</v>
      </c>
      <c r="L29" s="323">
        <v>0</v>
      </c>
      <c r="M29" s="324">
        <v>3</v>
      </c>
      <c r="N29" s="323">
        <v>1.8072289156626505E-2</v>
      </c>
    </row>
    <row r="30" spans="2:14" s="4" customFormat="1" x14ac:dyDescent="0.25">
      <c r="B30" s="321" t="s">
        <v>354</v>
      </c>
      <c r="C30" s="322">
        <v>349</v>
      </c>
      <c r="D30" s="323">
        <v>1.3695942233733617E-2</v>
      </c>
      <c r="E30" s="324">
        <v>0</v>
      </c>
      <c r="F30" s="323">
        <v>0</v>
      </c>
      <c r="G30" s="324">
        <v>0</v>
      </c>
      <c r="H30" s="323">
        <v>0</v>
      </c>
      <c r="I30" s="324">
        <v>349</v>
      </c>
      <c r="J30" s="323">
        <v>1.4081097437966513E-2</v>
      </c>
      <c r="K30" s="324">
        <v>0</v>
      </c>
      <c r="L30" s="323">
        <v>0</v>
      </c>
      <c r="M30" s="324">
        <v>0</v>
      </c>
      <c r="N30" s="323">
        <v>0</v>
      </c>
    </row>
    <row r="31" spans="2:14" s="4" customFormat="1" x14ac:dyDescent="0.25">
      <c r="B31" s="321" t="s">
        <v>49</v>
      </c>
      <c r="C31" s="322">
        <v>1300</v>
      </c>
      <c r="D31" s="323">
        <v>5.1016403735970488E-2</v>
      </c>
      <c r="E31" s="324">
        <v>8</v>
      </c>
      <c r="F31" s="323">
        <v>2.8571428571428571E-2</v>
      </c>
      <c r="G31" s="324">
        <v>15</v>
      </c>
      <c r="H31" s="323">
        <v>6.5789473684210523E-2</v>
      </c>
      <c r="I31" s="324">
        <v>1277</v>
      </c>
      <c r="J31" s="323">
        <v>5.1523098648376037E-2</v>
      </c>
      <c r="K31" s="324">
        <v>0</v>
      </c>
      <c r="L31" s="323">
        <v>0</v>
      </c>
      <c r="M31" s="324">
        <v>0</v>
      </c>
      <c r="N31" s="323">
        <v>0</v>
      </c>
    </row>
    <row r="32" spans="2:14" s="4" customFormat="1" x14ac:dyDescent="0.25">
      <c r="B32" s="321" t="s">
        <v>355</v>
      </c>
      <c r="C32" s="322">
        <v>128</v>
      </c>
      <c r="D32" s="323">
        <v>5.0231535986186328E-3</v>
      </c>
      <c r="E32" s="324">
        <v>1</v>
      </c>
      <c r="F32" s="323">
        <v>3.5714285714285713E-3</v>
      </c>
      <c r="G32" s="324">
        <v>0</v>
      </c>
      <c r="H32" s="323">
        <v>0</v>
      </c>
      <c r="I32" s="324">
        <v>126</v>
      </c>
      <c r="J32" s="323">
        <v>5.0837199919306032E-3</v>
      </c>
      <c r="K32" s="324">
        <v>0</v>
      </c>
      <c r="L32" s="323">
        <v>0</v>
      </c>
      <c r="M32" s="324">
        <v>1</v>
      </c>
      <c r="N32" s="323">
        <v>6.024096385542169E-3</v>
      </c>
    </row>
    <row r="33" spans="1:15" s="4" customFormat="1" x14ac:dyDescent="0.25">
      <c r="B33" s="321" t="s">
        <v>356</v>
      </c>
      <c r="C33" s="322">
        <v>124</v>
      </c>
      <c r="D33" s="323">
        <v>4.8661800486618006E-3</v>
      </c>
      <c r="E33" s="324">
        <v>1</v>
      </c>
      <c r="F33" s="323">
        <v>3.5714285714285713E-3</v>
      </c>
      <c r="G33" s="324">
        <v>2</v>
      </c>
      <c r="H33" s="323">
        <v>8.771929824561403E-3</v>
      </c>
      <c r="I33" s="324">
        <v>118</v>
      </c>
      <c r="J33" s="323">
        <v>4.7609441194270729E-3</v>
      </c>
      <c r="K33" s="324">
        <v>1</v>
      </c>
      <c r="L33" s="323">
        <v>4.3478260869565216E-2</v>
      </c>
      <c r="M33" s="324">
        <v>2</v>
      </c>
      <c r="N33" s="323">
        <v>1.2048192771084338E-2</v>
      </c>
    </row>
    <row r="34" spans="1:15" s="4" customFormat="1" x14ac:dyDescent="0.25">
      <c r="B34" s="321" t="s">
        <v>357</v>
      </c>
      <c r="C34" s="322">
        <v>383</v>
      </c>
      <c r="D34" s="323">
        <v>1.503021740836669E-2</v>
      </c>
      <c r="E34" s="324">
        <v>1</v>
      </c>
      <c r="F34" s="323">
        <v>3.5714285714285713E-3</v>
      </c>
      <c r="G34" s="324">
        <v>1</v>
      </c>
      <c r="H34" s="323">
        <v>4.3859649122807015E-3</v>
      </c>
      <c r="I34" s="324">
        <v>376</v>
      </c>
      <c r="J34" s="323">
        <v>1.5170466007665927E-2</v>
      </c>
      <c r="K34" s="324">
        <v>0</v>
      </c>
      <c r="L34" s="323">
        <v>0</v>
      </c>
      <c r="M34" s="324">
        <v>5</v>
      </c>
      <c r="N34" s="323">
        <v>3.0120481927710843E-2</v>
      </c>
    </row>
    <row r="35" spans="1:15" s="4" customFormat="1" x14ac:dyDescent="0.25">
      <c r="B35" s="321" t="s">
        <v>358</v>
      </c>
      <c r="C35" s="322">
        <v>55</v>
      </c>
      <c r="D35" s="323">
        <v>2.1583863119064438E-3</v>
      </c>
      <c r="E35" s="324">
        <v>0</v>
      </c>
      <c r="F35" s="323">
        <v>0</v>
      </c>
      <c r="G35" s="324">
        <v>0</v>
      </c>
      <c r="H35" s="323">
        <v>0</v>
      </c>
      <c r="I35" s="324">
        <v>51</v>
      </c>
      <c r="J35" s="323">
        <v>2.0576961872100061E-3</v>
      </c>
      <c r="K35" s="324">
        <v>1</v>
      </c>
      <c r="L35" s="323">
        <v>4.3478260869565216E-2</v>
      </c>
      <c r="M35" s="324">
        <v>3</v>
      </c>
      <c r="N35" s="323">
        <v>1.8072289156626505E-2</v>
      </c>
    </row>
    <row r="36" spans="1:15" s="4" customFormat="1" x14ac:dyDescent="0.25">
      <c r="B36" s="321" t="s">
        <v>359</v>
      </c>
      <c r="C36" s="322">
        <v>80</v>
      </c>
      <c r="D36" s="323">
        <v>3.1394709991366455E-3</v>
      </c>
      <c r="E36" s="324">
        <v>1</v>
      </c>
      <c r="F36" s="323">
        <v>3.5714285714285713E-3</v>
      </c>
      <c r="G36" s="324">
        <v>3</v>
      </c>
      <c r="H36" s="323">
        <v>1.3157894736842105E-2</v>
      </c>
      <c r="I36" s="324">
        <v>73</v>
      </c>
      <c r="J36" s="323">
        <v>2.9453298365947145E-3</v>
      </c>
      <c r="K36" s="324">
        <v>0</v>
      </c>
      <c r="L36" s="323">
        <v>0</v>
      </c>
      <c r="M36" s="324">
        <v>3</v>
      </c>
      <c r="N36" s="323">
        <v>1.8072289156626505E-2</v>
      </c>
    </row>
    <row r="37" spans="1:15" s="4" customFormat="1" x14ac:dyDescent="0.25">
      <c r="B37" s="321" t="s">
        <v>360</v>
      </c>
      <c r="C37" s="322">
        <v>60</v>
      </c>
      <c r="D37" s="323">
        <v>2.3546032493524842E-3</v>
      </c>
      <c r="E37" s="324">
        <v>0</v>
      </c>
      <c r="F37" s="323">
        <v>0</v>
      </c>
      <c r="G37" s="324">
        <v>0</v>
      </c>
      <c r="H37" s="323">
        <v>0</v>
      </c>
      <c r="I37" s="324">
        <v>59</v>
      </c>
      <c r="J37" s="323">
        <v>2.3804720597135364E-3</v>
      </c>
      <c r="K37" s="324">
        <v>0</v>
      </c>
      <c r="L37" s="323">
        <v>0</v>
      </c>
      <c r="M37" s="324">
        <v>1</v>
      </c>
      <c r="N37" s="323">
        <v>6.024096385542169E-3</v>
      </c>
    </row>
    <row r="38" spans="1:15" s="4" customFormat="1" x14ac:dyDescent="0.25">
      <c r="B38" s="321" t="s">
        <v>361</v>
      </c>
      <c r="C38" s="322">
        <v>77</v>
      </c>
      <c r="D38" s="323">
        <v>3.0217408366690211E-3</v>
      </c>
      <c r="E38" s="324">
        <v>4</v>
      </c>
      <c r="F38" s="323">
        <v>1.4285714285714285E-2</v>
      </c>
      <c r="G38" s="324">
        <v>1</v>
      </c>
      <c r="H38" s="323">
        <v>4.3859649122807015E-3</v>
      </c>
      <c r="I38" s="324">
        <v>70</v>
      </c>
      <c r="J38" s="323">
        <v>2.8242888844058909E-3</v>
      </c>
      <c r="K38" s="324">
        <v>1</v>
      </c>
      <c r="L38" s="323">
        <v>4.3478260869565216E-2</v>
      </c>
      <c r="M38" s="324">
        <v>1</v>
      </c>
      <c r="N38" s="323">
        <v>6.024096385542169E-3</v>
      </c>
    </row>
    <row r="39" spans="1:15" s="4" customFormat="1" ht="15" customHeight="1" x14ac:dyDescent="0.25">
      <c r="B39" s="321" t="s">
        <v>385</v>
      </c>
      <c r="C39" s="322"/>
      <c r="D39" s="323"/>
      <c r="E39" s="324"/>
      <c r="F39" s="323"/>
      <c r="G39" s="324"/>
      <c r="H39" s="323"/>
      <c r="I39" s="324">
        <v>208</v>
      </c>
      <c r="J39" s="323">
        <v>8.3921726850917887E-3</v>
      </c>
      <c r="K39" s="324"/>
      <c r="L39" s="323"/>
      <c r="M39" s="324"/>
      <c r="N39" s="323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8"/>
    </row>
    <row r="41" spans="1:15" s="4" customFormat="1" ht="23.25" customHeight="1" x14ac:dyDescent="0.25">
      <c r="B41" s="365" t="s">
        <v>388</v>
      </c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042D-FC7A-41F4-84A4-0DEBA94FC58B}">
  <sheetPr>
    <tabColor rgb="FF92D050"/>
  </sheetPr>
  <dimension ref="A1:BS79"/>
  <sheetViews>
    <sheetView showGridLines="0" zoomScaleNormal="100" workbookViewId="0">
      <pane xSplit="2" ySplit="7" topLeftCell="C31" activePane="bottomRight" state="frozen"/>
      <selection activeCell="B47" sqref="B47"/>
      <selection pane="topRight" activeCell="B47" sqref="B47"/>
      <selection pane="bottomLeft" activeCell="B47" sqref="B47"/>
      <selection pane="bottomRight" activeCell="B47" sqref="B47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10" t="s">
        <v>389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</row>
    <row r="4" spans="1:71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</row>
    <row r="5" spans="1:71" s="4" customFormat="1" x14ac:dyDescent="0.25">
      <c r="B5" s="331"/>
      <c r="C5" s="343" t="s">
        <v>0</v>
      </c>
      <c r="D5" s="343"/>
      <c r="E5" s="343"/>
      <c r="F5" s="333" t="s">
        <v>369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370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332</v>
      </c>
      <c r="BL5" s="338"/>
      <c r="BM5" s="338"/>
      <c r="BN5" s="339" t="s">
        <v>333</v>
      </c>
      <c r="BO5" s="340"/>
      <c r="BP5" s="341"/>
      <c r="BQ5" s="337" t="s">
        <v>334</v>
      </c>
      <c r="BR5" s="338"/>
      <c r="BS5" s="338"/>
    </row>
    <row r="6" spans="1:71" s="4" customFormat="1" x14ac:dyDescent="0.25">
      <c r="B6" s="312" t="s">
        <v>331</v>
      </c>
      <c r="C6" s="343"/>
      <c r="D6" s="343"/>
      <c r="E6" s="343"/>
      <c r="F6" s="313" t="s">
        <v>371</v>
      </c>
      <c r="G6" s="312"/>
      <c r="H6" s="314"/>
      <c r="I6" s="313" t="s">
        <v>179</v>
      </c>
      <c r="J6" s="312"/>
      <c r="K6" s="314"/>
      <c r="L6" s="313" t="s">
        <v>372</v>
      </c>
      <c r="M6" s="312"/>
      <c r="N6" s="314"/>
      <c r="O6" s="313" t="s">
        <v>178</v>
      </c>
      <c r="P6" s="312"/>
      <c r="Q6" s="314"/>
      <c r="R6" s="313" t="s">
        <v>176</v>
      </c>
      <c r="S6" s="312"/>
      <c r="T6" s="314"/>
      <c r="U6" s="313" t="s">
        <v>174</v>
      </c>
      <c r="V6" s="312"/>
      <c r="W6" s="314"/>
      <c r="X6" s="313" t="s">
        <v>373</v>
      </c>
      <c r="Y6" s="312"/>
      <c r="Z6" s="314"/>
      <c r="AA6" s="313" t="s">
        <v>374</v>
      </c>
      <c r="AB6" s="312"/>
      <c r="AC6" s="314"/>
      <c r="AD6" s="313" t="s">
        <v>375</v>
      </c>
      <c r="AE6" s="312"/>
      <c r="AF6" s="312"/>
      <c r="AG6" s="339" t="s">
        <v>376</v>
      </c>
      <c r="AH6" s="340"/>
      <c r="AI6" s="341"/>
      <c r="AJ6" s="339" t="s">
        <v>377</v>
      </c>
      <c r="AK6" s="340"/>
      <c r="AL6" s="341"/>
      <c r="AM6" s="339" t="s">
        <v>378</v>
      </c>
      <c r="AN6" s="340"/>
      <c r="AO6" s="341"/>
      <c r="AP6" s="339" t="s">
        <v>379</v>
      </c>
      <c r="AQ6" s="340"/>
      <c r="AR6" s="341"/>
      <c r="AS6" s="339" t="s">
        <v>380</v>
      </c>
      <c r="AT6" s="340"/>
      <c r="AU6" s="341"/>
      <c r="AV6" s="339" t="s">
        <v>178</v>
      </c>
      <c r="AW6" s="340"/>
      <c r="AX6" s="341"/>
      <c r="AY6" s="339" t="s">
        <v>176</v>
      </c>
      <c r="AZ6" s="340"/>
      <c r="BA6" s="341"/>
      <c r="BB6" s="339" t="s">
        <v>174</v>
      </c>
      <c r="BC6" s="340"/>
      <c r="BD6" s="341"/>
      <c r="BE6" s="339" t="s">
        <v>381</v>
      </c>
      <c r="BF6" s="340"/>
      <c r="BG6" s="341"/>
      <c r="BH6" s="339" t="s">
        <v>382</v>
      </c>
      <c r="BI6" s="340"/>
      <c r="BJ6" s="340"/>
      <c r="BK6" s="345"/>
      <c r="BL6" s="312"/>
      <c r="BM6" s="312"/>
      <c r="BN6" s="346"/>
      <c r="BO6" s="343"/>
      <c r="BP6" s="347"/>
      <c r="BQ6" s="345"/>
      <c r="BR6" s="312"/>
      <c r="BS6" s="312"/>
    </row>
    <row r="7" spans="1:71" s="4" customFormat="1" ht="72.75" customHeight="1" x14ac:dyDescent="0.25">
      <c r="B7" s="312"/>
      <c r="C7" s="348" t="s">
        <v>387</v>
      </c>
      <c r="D7" s="349" t="s">
        <v>383</v>
      </c>
      <c r="E7" s="350" t="s">
        <v>384</v>
      </c>
      <c r="F7" s="315" t="s">
        <v>387</v>
      </c>
      <c r="G7" s="351" t="s">
        <v>383</v>
      </c>
      <c r="H7" s="316" t="s">
        <v>384</v>
      </c>
      <c r="I7" s="315" t="s">
        <v>387</v>
      </c>
      <c r="J7" s="351" t="s">
        <v>383</v>
      </c>
      <c r="K7" s="316" t="s">
        <v>384</v>
      </c>
      <c r="L7" s="315" t="s">
        <v>387</v>
      </c>
      <c r="M7" s="351" t="s">
        <v>383</v>
      </c>
      <c r="N7" s="316" t="s">
        <v>384</v>
      </c>
      <c r="O7" s="315" t="s">
        <v>387</v>
      </c>
      <c r="P7" s="351" t="s">
        <v>383</v>
      </c>
      <c r="Q7" s="316" t="s">
        <v>384</v>
      </c>
      <c r="R7" s="315" t="s">
        <v>387</v>
      </c>
      <c r="S7" s="351" t="s">
        <v>383</v>
      </c>
      <c r="T7" s="316" t="s">
        <v>384</v>
      </c>
      <c r="U7" s="315" t="s">
        <v>387</v>
      </c>
      <c r="V7" s="351" t="s">
        <v>383</v>
      </c>
      <c r="W7" s="316" t="s">
        <v>384</v>
      </c>
      <c r="X7" s="315" t="s">
        <v>387</v>
      </c>
      <c r="Y7" s="351" t="s">
        <v>383</v>
      </c>
      <c r="Z7" s="316" t="s">
        <v>384</v>
      </c>
      <c r="AA7" s="315" t="s">
        <v>387</v>
      </c>
      <c r="AB7" s="351" t="s">
        <v>383</v>
      </c>
      <c r="AC7" s="316" t="s">
        <v>384</v>
      </c>
      <c r="AD7" s="315" t="s">
        <v>387</v>
      </c>
      <c r="AE7" s="351" t="s">
        <v>383</v>
      </c>
      <c r="AF7" s="352" t="s">
        <v>384</v>
      </c>
      <c r="AG7" s="353" t="s">
        <v>387</v>
      </c>
      <c r="AH7" s="354" t="s">
        <v>383</v>
      </c>
      <c r="AI7" s="355" t="s">
        <v>384</v>
      </c>
      <c r="AJ7" s="353" t="s">
        <v>387</v>
      </c>
      <c r="AK7" s="354" t="s">
        <v>383</v>
      </c>
      <c r="AL7" s="355" t="s">
        <v>384</v>
      </c>
      <c r="AM7" s="353" t="s">
        <v>387</v>
      </c>
      <c r="AN7" s="354" t="s">
        <v>383</v>
      </c>
      <c r="AO7" s="355" t="s">
        <v>384</v>
      </c>
      <c r="AP7" s="353" t="s">
        <v>387</v>
      </c>
      <c r="AQ7" s="354" t="s">
        <v>383</v>
      </c>
      <c r="AR7" s="355" t="s">
        <v>384</v>
      </c>
      <c r="AS7" s="353" t="s">
        <v>387</v>
      </c>
      <c r="AT7" s="354" t="s">
        <v>383</v>
      </c>
      <c r="AU7" s="355" t="s">
        <v>384</v>
      </c>
      <c r="AV7" s="353" t="s">
        <v>387</v>
      </c>
      <c r="AW7" s="354" t="s">
        <v>383</v>
      </c>
      <c r="AX7" s="355" t="s">
        <v>384</v>
      </c>
      <c r="AY7" s="353" t="s">
        <v>387</v>
      </c>
      <c r="AZ7" s="354" t="s">
        <v>383</v>
      </c>
      <c r="BA7" s="355" t="s">
        <v>384</v>
      </c>
      <c r="BB7" s="353" t="s">
        <v>387</v>
      </c>
      <c r="BC7" s="354" t="s">
        <v>383</v>
      </c>
      <c r="BD7" s="355" t="s">
        <v>384</v>
      </c>
      <c r="BE7" s="353" t="s">
        <v>387</v>
      </c>
      <c r="BF7" s="354" t="s">
        <v>383</v>
      </c>
      <c r="BG7" s="355" t="s">
        <v>384</v>
      </c>
      <c r="BH7" s="353" t="s">
        <v>387</v>
      </c>
      <c r="BI7" s="354" t="s">
        <v>383</v>
      </c>
      <c r="BJ7" s="356" t="s">
        <v>384</v>
      </c>
      <c r="BK7" s="357" t="s">
        <v>387</v>
      </c>
      <c r="BL7" s="351" t="s">
        <v>383</v>
      </c>
      <c r="BM7" s="358" t="s">
        <v>384</v>
      </c>
      <c r="BN7" s="353" t="s">
        <v>387</v>
      </c>
      <c r="BO7" s="349" t="s">
        <v>383</v>
      </c>
      <c r="BP7" s="350" t="s">
        <v>384</v>
      </c>
      <c r="BQ7" s="315" t="s">
        <v>387</v>
      </c>
      <c r="BR7" s="351" t="s">
        <v>383</v>
      </c>
      <c r="BS7" s="316" t="s">
        <v>384</v>
      </c>
    </row>
    <row r="8" spans="1:71" s="320" customFormat="1" ht="15.75" x14ac:dyDescent="0.25">
      <c r="B8" s="317" t="s">
        <v>337</v>
      </c>
      <c r="C8" s="318">
        <v>25485</v>
      </c>
      <c r="D8" s="361">
        <v>4666</v>
      </c>
      <c r="E8" s="360">
        <v>0.22412219607089678</v>
      </c>
      <c r="F8" s="318">
        <v>280</v>
      </c>
      <c r="G8" s="361">
        <v>6</v>
      </c>
      <c r="H8" s="360">
        <v>2.1897810218978186E-2</v>
      </c>
      <c r="I8" s="318">
        <v>43</v>
      </c>
      <c r="J8" s="361">
        <v>1</v>
      </c>
      <c r="K8" s="319">
        <v>2.3809523809523725E-2</v>
      </c>
      <c r="L8" s="318">
        <v>30</v>
      </c>
      <c r="M8" s="361">
        <v>0</v>
      </c>
      <c r="N8" s="319">
        <v>0</v>
      </c>
      <c r="O8" s="318">
        <v>53</v>
      </c>
      <c r="P8" s="361">
        <v>0</v>
      </c>
      <c r="Q8" s="319">
        <v>0</v>
      </c>
      <c r="R8" s="318">
        <v>112</v>
      </c>
      <c r="S8" s="361">
        <v>2</v>
      </c>
      <c r="T8" s="319">
        <v>1.8181818181818077E-2</v>
      </c>
      <c r="U8" s="318">
        <v>17</v>
      </c>
      <c r="V8" s="361">
        <v>1</v>
      </c>
      <c r="W8" s="319">
        <v>6.25E-2</v>
      </c>
      <c r="X8" s="318">
        <v>4</v>
      </c>
      <c r="Y8" s="361">
        <v>0</v>
      </c>
      <c r="Z8" s="319">
        <v>0</v>
      </c>
      <c r="AA8" s="318">
        <v>9</v>
      </c>
      <c r="AB8" s="361">
        <v>1</v>
      </c>
      <c r="AC8" s="319">
        <v>0.125</v>
      </c>
      <c r="AD8" s="318">
        <v>12</v>
      </c>
      <c r="AE8" s="361">
        <v>1</v>
      </c>
      <c r="AF8" s="319">
        <v>9.0909090909090828E-2</v>
      </c>
      <c r="AG8" s="318">
        <v>231</v>
      </c>
      <c r="AH8" s="361">
        <v>4</v>
      </c>
      <c r="AI8" s="319">
        <v>1.7621145374449254E-2</v>
      </c>
      <c r="AJ8" s="318">
        <v>46</v>
      </c>
      <c r="AK8" s="361">
        <v>0</v>
      </c>
      <c r="AL8" s="319">
        <v>0</v>
      </c>
      <c r="AM8" s="318">
        <v>53</v>
      </c>
      <c r="AN8" s="361">
        <v>0</v>
      </c>
      <c r="AO8" s="319">
        <v>0</v>
      </c>
      <c r="AP8" s="318">
        <v>43</v>
      </c>
      <c r="AQ8" s="361">
        <v>0</v>
      </c>
      <c r="AR8" s="319">
        <v>0</v>
      </c>
      <c r="AS8" s="318">
        <v>1</v>
      </c>
      <c r="AT8" s="361">
        <v>0</v>
      </c>
      <c r="AU8" s="319">
        <v>0</v>
      </c>
      <c r="AV8" s="318">
        <v>24</v>
      </c>
      <c r="AW8" s="361">
        <v>0</v>
      </c>
      <c r="AX8" s="319">
        <v>0</v>
      </c>
      <c r="AY8" s="318">
        <v>9</v>
      </c>
      <c r="AZ8" s="361">
        <v>-1</v>
      </c>
      <c r="BA8" s="319">
        <v>-9.9999999999999978E-2</v>
      </c>
      <c r="BB8" s="318">
        <v>4</v>
      </c>
      <c r="BC8" s="361">
        <v>0</v>
      </c>
      <c r="BD8" s="319">
        <v>0</v>
      </c>
      <c r="BE8" s="318">
        <v>33</v>
      </c>
      <c r="BF8" s="361">
        <v>5</v>
      </c>
      <c r="BG8" s="319">
        <v>0.1785714285714286</v>
      </c>
      <c r="BH8" s="318">
        <v>18</v>
      </c>
      <c r="BI8" s="361">
        <v>0</v>
      </c>
      <c r="BJ8" s="319">
        <v>0</v>
      </c>
      <c r="BK8" s="318">
        <v>24785</v>
      </c>
      <c r="BL8" s="361">
        <v>7784</v>
      </c>
      <c r="BM8" s="319">
        <v>0.45785542026939585</v>
      </c>
      <c r="BN8" s="318">
        <v>23</v>
      </c>
      <c r="BO8" s="361">
        <v>1</v>
      </c>
      <c r="BP8" s="319">
        <v>4.5454545454545414E-2</v>
      </c>
      <c r="BQ8" s="318">
        <v>166</v>
      </c>
      <c r="BR8" s="361">
        <v>1</v>
      </c>
      <c r="BS8" s="319">
        <v>1.2195121951219523E-2</v>
      </c>
    </row>
    <row r="9" spans="1:71" s="4" customFormat="1" x14ac:dyDescent="0.25">
      <c r="A9" s="27"/>
      <c r="B9" s="321" t="s">
        <v>41</v>
      </c>
      <c r="C9" s="322">
        <v>4641</v>
      </c>
      <c r="D9" s="325">
        <v>2089</v>
      </c>
      <c r="E9" s="362">
        <v>0.81857366771159867</v>
      </c>
      <c r="F9" s="322">
        <v>68</v>
      </c>
      <c r="G9" s="325">
        <v>2</v>
      </c>
      <c r="H9" s="362">
        <v>3.0303030303030276E-2</v>
      </c>
      <c r="I9" s="324">
        <v>6</v>
      </c>
      <c r="J9" s="325">
        <v>0</v>
      </c>
      <c r="K9" s="362">
        <v>0</v>
      </c>
      <c r="L9" s="324">
        <v>1</v>
      </c>
      <c r="M9" s="325">
        <v>0</v>
      </c>
      <c r="N9" s="362">
        <v>0</v>
      </c>
      <c r="O9" s="324">
        <v>8</v>
      </c>
      <c r="P9" s="325">
        <v>0</v>
      </c>
      <c r="Q9" s="362">
        <v>0</v>
      </c>
      <c r="R9" s="324">
        <v>34</v>
      </c>
      <c r="S9" s="325">
        <v>1</v>
      </c>
      <c r="T9" s="362">
        <v>3.0303030303030276E-2</v>
      </c>
      <c r="U9" s="324">
        <v>11</v>
      </c>
      <c r="V9" s="325">
        <v>0</v>
      </c>
      <c r="W9" s="362">
        <v>0</v>
      </c>
      <c r="X9" s="324">
        <v>2</v>
      </c>
      <c r="Y9" s="325">
        <v>0</v>
      </c>
      <c r="Z9" s="362">
        <v>0</v>
      </c>
      <c r="AA9" s="324">
        <v>6</v>
      </c>
      <c r="AB9" s="325">
        <v>1</v>
      </c>
      <c r="AC9" s="362">
        <v>0.19999999999999996</v>
      </c>
      <c r="AD9" s="324">
        <v>0</v>
      </c>
      <c r="AE9" s="325">
        <v>0</v>
      </c>
      <c r="AF9" s="362" t="s">
        <v>226</v>
      </c>
      <c r="AG9" s="324">
        <v>50</v>
      </c>
      <c r="AH9" s="325">
        <v>0</v>
      </c>
      <c r="AI9" s="362">
        <v>0</v>
      </c>
      <c r="AJ9" s="324">
        <v>5</v>
      </c>
      <c r="AK9" s="325">
        <v>0</v>
      </c>
      <c r="AL9" s="362">
        <v>0</v>
      </c>
      <c r="AM9" s="324">
        <v>17</v>
      </c>
      <c r="AN9" s="325">
        <v>0</v>
      </c>
      <c r="AO9" s="362">
        <v>0</v>
      </c>
      <c r="AP9" s="324">
        <v>11</v>
      </c>
      <c r="AQ9" s="325">
        <v>0</v>
      </c>
      <c r="AR9" s="362">
        <v>0</v>
      </c>
      <c r="AS9" s="324">
        <v>0</v>
      </c>
      <c r="AT9" s="325">
        <v>0</v>
      </c>
      <c r="AU9" s="362" t="s">
        <v>226</v>
      </c>
      <c r="AV9" s="324">
        <v>10</v>
      </c>
      <c r="AW9" s="325">
        <v>0</v>
      </c>
      <c r="AX9" s="362">
        <v>0</v>
      </c>
      <c r="AY9" s="324">
        <v>1</v>
      </c>
      <c r="AZ9" s="325">
        <v>0</v>
      </c>
      <c r="BA9" s="362">
        <v>0</v>
      </c>
      <c r="BB9" s="324">
        <v>1</v>
      </c>
      <c r="BC9" s="325">
        <v>0</v>
      </c>
      <c r="BD9" s="362">
        <v>0</v>
      </c>
      <c r="BE9" s="324">
        <v>1</v>
      </c>
      <c r="BF9" s="325">
        <v>0</v>
      </c>
      <c r="BG9" s="362">
        <v>0</v>
      </c>
      <c r="BH9" s="324">
        <v>4</v>
      </c>
      <c r="BI9" s="325">
        <v>0</v>
      </c>
      <c r="BJ9" s="362">
        <v>0</v>
      </c>
      <c r="BK9" s="324">
        <v>4519</v>
      </c>
      <c r="BL9" s="325">
        <v>1394</v>
      </c>
      <c r="BM9" s="362">
        <v>0.44608000000000003</v>
      </c>
      <c r="BN9" s="324">
        <v>1</v>
      </c>
      <c r="BO9" s="325">
        <v>0</v>
      </c>
      <c r="BP9" s="362">
        <v>0</v>
      </c>
      <c r="BQ9" s="324">
        <v>3</v>
      </c>
      <c r="BR9" s="325">
        <v>-1</v>
      </c>
      <c r="BS9" s="362">
        <v>-0.25</v>
      </c>
    </row>
    <row r="10" spans="1:71" s="4" customFormat="1" x14ac:dyDescent="0.25">
      <c r="A10" s="27"/>
      <c r="B10" s="321" t="s">
        <v>338</v>
      </c>
      <c r="C10" s="322">
        <v>61</v>
      </c>
      <c r="D10" s="325">
        <v>-12</v>
      </c>
      <c r="E10" s="362">
        <v>-0.16438356164383561</v>
      </c>
      <c r="F10" s="322">
        <v>0</v>
      </c>
      <c r="G10" s="325">
        <v>0</v>
      </c>
      <c r="H10" s="362" t="s">
        <v>226</v>
      </c>
      <c r="I10" s="324">
        <v>0</v>
      </c>
      <c r="J10" s="325">
        <v>0</v>
      </c>
      <c r="K10" s="362" t="s">
        <v>226</v>
      </c>
      <c r="L10" s="324">
        <v>0</v>
      </c>
      <c r="M10" s="325">
        <v>0</v>
      </c>
      <c r="N10" s="362" t="s">
        <v>226</v>
      </c>
      <c r="O10" s="324">
        <v>0</v>
      </c>
      <c r="P10" s="325">
        <v>0</v>
      </c>
      <c r="Q10" s="362" t="s">
        <v>226</v>
      </c>
      <c r="R10" s="324">
        <v>0</v>
      </c>
      <c r="S10" s="325">
        <v>0</v>
      </c>
      <c r="T10" s="362" t="s">
        <v>226</v>
      </c>
      <c r="U10" s="324">
        <v>0</v>
      </c>
      <c r="V10" s="325">
        <v>0</v>
      </c>
      <c r="W10" s="362" t="s">
        <v>226</v>
      </c>
      <c r="X10" s="324">
        <v>0</v>
      </c>
      <c r="Y10" s="325">
        <v>0</v>
      </c>
      <c r="Z10" s="362" t="s">
        <v>226</v>
      </c>
      <c r="AA10" s="324">
        <v>0</v>
      </c>
      <c r="AB10" s="325">
        <v>0</v>
      </c>
      <c r="AC10" s="362" t="s">
        <v>226</v>
      </c>
      <c r="AD10" s="324">
        <v>0</v>
      </c>
      <c r="AE10" s="325">
        <v>0</v>
      </c>
      <c r="AF10" s="362" t="s">
        <v>226</v>
      </c>
      <c r="AG10" s="324">
        <v>0</v>
      </c>
      <c r="AH10" s="325">
        <v>0</v>
      </c>
      <c r="AI10" s="362" t="s">
        <v>226</v>
      </c>
      <c r="AJ10" s="324">
        <v>0</v>
      </c>
      <c r="AK10" s="325">
        <v>0</v>
      </c>
      <c r="AL10" s="362" t="s">
        <v>226</v>
      </c>
      <c r="AM10" s="324">
        <v>0</v>
      </c>
      <c r="AN10" s="325">
        <v>0</v>
      </c>
      <c r="AO10" s="362" t="s">
        <v>226</v>
      </c>
      <c r="AP10" s="324">
        <v>0</v>
      </c>
      <c r="AQ10" s="325">
        <v>0</v>
      </c>
      <c r="AR10" s="362" t="s">
        <v>226</v>
      </c>
      <c r="AS10" s="324">
        <v>0</v>
      </c>
      <c r="AT10" s="325">
        <v>0</v>
      </c>
      <c r="AU10" s="362" t="s">
        <v>226</v>
      </c>
      <c r="AV10" s="324">
        <v>0</v>
      </c>
      <c r="AW10" s="325">
        <v>0</v>
      </c>
      <c r="AX10" s="362" t="s">
        <v>226</v>
      </c>
      <c r="AY10" s="324">
        <v>0</v>
      </c>
      <c r="AZ10" s="325">
        <v>0</v>
      </c>
      <c r="BA10" s="362" t="s">
        <v>226</v>
      </c>
      <c r="BB10" s="324">
        <v>0</v>
      </c>
      <c r="BC10" s="325">
        <v>0</v>
      </c>
      <c r="BD10" s="362" t="s">
        <v>226</v>
      </c>
      <c r="BE10" s="324">
        <v>0</v>
      </c>
      <c r="BF10" s="325">
        <v>0</v>
      </c>
      <c r="BG10" s="362" t="s">
        <v>226</v>
      </c>
      <c r="BH10" s="324">
        <v>0</v>
      </c>
      <c r="BI10" s="325">
        <v>0</v>
      </c>
      <c r="BJ10" s="362" t="s">
        <v>226</v>
      </c>
      <c r="BK10" s="324">
        <v>58</v>
      </c>
      <c r="BL10" s="325">
        <v>23</v>
      </c>
      <c r="BM10" s="362">
        <v>0.65714285714285725</v>
      </c>
      <c r="BN10" s="324">
        <v>0</v>
      </c>
      <c r="BO10" s="325">
        <v>0</v>
      </c>
      <c r="BP10" s="362" t="s">
        <v>226</v>
      </c>
      <c r="BQ10" s="324">
        <v>3</v>
      </c>
      <c r="BR10" s="325">
        <v>0</v>
      </c>
      <c r="BS10" s="362">
        <v>0</v>
      </c>
    </row>
    <row r="11" spans="1:71" s="4" customFormat="1" x14ac:dyDescent="0.25">
      <c r="A11" s="27"/>
      <c r="B11" s="321" t="s">
        <v>339</v>
      </c>
      <c r="C11" s="322">
        <v>677</v>
      </c>
      <c r="D11" s="325">
        <v>358</v>
      </c>
      <c r="E11" s="362">
        <v>1.1222570532915359</v>
      </c>
      <c r="F11" s="322">
        <v>1</v>
      </c>
      <c r="G11" s="325">
        <v>0</v>
      </c>
      <c r="H11" s="362">
        <v>0</v>
      </c>
      <c r="I11" s="324">
        <v>0</v>
      </c>
      <c r="J11" s="325">
        <v>0</v>
      </c>
      <c r="K11" s="362" t="s">
        <v>226</v>
      </c>
      <c r="L11" s="324">
        <v>1</v>
      </c>
      <c r="M11" s="325">
        <v>0</v>
      </c>
      <c r="N11" s="362">
        <v>0</v>
      </c>
      <c r="O11" s="324">
        <v>0</v>
      </c>
      <c r="P11" s="325">
        <v>0</v>
      </c>
      <c r="Q11" s="362" t="s">
        <v>226</v>
      </c>
      <c r="R11" s="324">
        <v>0</v>
      </c>
      <c r="S11" s="325">
        <v>0</v>
      </c>
      <c r="T11" s="362" t="s">
        <v>226</v>
      </c>
      <c r="U11" s="324">
        <v>0</v>
      </c>
      <c r="V11" s="325">
        <v>0</v>
      </c>
      <c r="W11" s="362" t="s">
        <v>226</v>
      </c>
      <c r="X11" s="324">
        <v>0</v>
      </c>
      <c r="Y11" s="325">
        <v>0</v>
      </c>
      <c r="Z11" s="362" t="s">
        <v>226</v>
      </c>
      <c r="AA11" s="324">
        <v>0</v>
      </c>
      <c r="AB11" s="325">
        <v>0</v>
      </c>
      <c r="AC11" s="362" t="s">
        <v>226</v>
      </c>
      <c r="AD11" s="324">
        <v>0</v>
      </c>
      <c r="AE11" s="325">
        <v>0</v>
      </c>
      <c r="AF11" s="362" t="s">
        <v>226</v>
      </c>
      <c r="AG11" s="324">
        <v>6</v>
      </c>
      <c r="AH11" s="325">
        <v>0</v>
      </c>
      <c r="AI11" s="362">
        <v>0</v>
      </c>
      <c r="AJ11" s="324">
        <v>0</v>
      </c>
      <c r="AK11" s="325">
        <v>0</v>
      </c>
      <c r="AL11" s="362" t="s">
        <v>226</v>
      </c>
      <c r="AM11" s="324">
        <v>0</v>
      </c>
      <c r="AN11" s="325">
        <v>0</v>
      </c>
      <c r="AO11" s="362" t="s">
        <v>226</v>
      </c>
      <c r="AP11" s="324">
        <v>0</v>
      </c>
      <c r="AQ11" s="325">
        <v>0</v>
      </c>
      <c r="AR11" s="362" t="s">
        <v>226</v>
      </c>
      <c r="AS11" s="324">
        <v>0</v>
      </c>
      <c r="AT11" s="325">
        <v>0</v>
      </c>
      <c r="AU11" s="362" t="s">
        <v>226</v>
      </c>
      <c r="AV11" s="324">
        <v>0</v>
      </c>
      <c r="AW11" s="325">
        <v>0</v>
      </c>
      <c r="AX11" s="362" t="s">
        <v>226</v>
      </c>
      <c r="AY11" s="324">
        <v>0</v>
      </c>
      <c r="AZ11" s="325">
        <v>0</v>
      </c>
      <c r="BA11" s="362" t="s">
        <v>226</v>
      </c>
      <c r="BB11" s="324">
        <v>0</v>
      </c>
      <c r="BC11" s="325">
        <v>0</v>
      </c>
      <c r="BD11" s="362" t="s">
        <v>226</v>
      </c>
      <c r="BE11" s="324">
        <v>1</v>
      </c>
      <c r="BF11" s="325">
        <v>0</v>
      </c>
      <c r="BG11" s="362">
        <v>0</v>
      </c>
      <c r="BH11" s="324">
        <v>5</v>
      </c>
      <c r="BI11" s="325">
        <v>0</v>
      </c>
      <c r="BJ11" s="362">
        <v>0</v>
      </c>
      <c r="BK11" s="324">
        <v>657</v>
      </c>
      <c r="BL11" s="325">
        <v>176</v>
      </c>
      <c r="BM11" s="362">
        <v>0.36590436590436592</v>
      </c>
      <c r="BN11" s="324">
        <v>0</v>
      </c>
      <c r="BO11" s="325">
        <v>0</v>
      </c>
      <c r="BP11" s="362" t="s">
        <v>226</v>
      </c>
      <c r="BQ11" s="324">
        <v>13</v>
      </c>
      <c r="BR11" s="325">
        <v>-1</v>
      </c>
      <c r="BS11" s="362">
        <v>-7.1428571428571397E-2</v>
      </c>
    </row>
    <row r="12" spans="1:71" s="4" customFormat="1" x14ac:dyDescent="0.25">
      <c r="A12" s="27"/>
      <c r="B12" s="321" t="s">
        <v>42</v>
      </c>
      <c r="C12" s="322">
        <v>5566</v>
      </c>
      <c r="D12" s="325">
        <v>1613</v>
      </c>
      <c r="E12" s="362">
        <v>0.40804452314697692</v>
      </c>
      <c r="F12" s="322">
        <v>43</v>
      </c>
      <c r="G12" s="325">
        <v>0</v>
      </c>
      <c r="H12" s="362">
        <v>0</v>
      </c>
      <c r="I12" s="324">
        <v>10</v>
      </c>
      <c r="J12" s="325">
        <v>0</v>
      </c>
      <c r="K12" s="362">
        <v>0</v>
      </c>
      <c r="L12" s="324">
        <v>2</v>
      </c>
      <c r="M12" s="325">
        <v>0</v>
      </c>
      <c r="N12" s="362">
        <v>0</v>
      </c>
      <c r="O12" s="324">
        <v>7</v>
      </c>
      <c r="P12" s="325">
        <v>-1</v>
      </c>
      <c r="Q12" s="362">
        <v>-0.125</v>
      </c>
      <c r="R12" s="324">
        <v>21</v>
      </c>
      <c r="S12" s="325">
        <v>0</v>
      </c>
      <c r="T12" s="362">
        <v>0</v>
      </c>
      <c r="U12" s="324">
        <v>2</v>
      </c>
      <c r="V12" s="325">
        <v>1</v>
      </c>
      <c r="W12" s="362">
        <v>1</v>
      </c>
      <c r="X12" s="324">
        <v>0</v>
      </c>
      <c r="Y12" s="325">
        <v>0</v>
      </c>
      <c r="Z12" s="362" t="s">
        <v>226</v>
      </c>
      <c r="AA12" s="324">
        <v>1</v>
      </c>
      <c r="AB12" s="325">
        <v>0</v>
      </c>
      <c r="AC12" s="362">
        <v>0</v>
      </c>
      <c r="AD12" s="324">
        <v>0</v>
      </c>
      <c r="AE12" s="325">
        <v>0</v>
      </c>
      <c r="AF12" s="362" t="s">
        <v>226</v>
      </c>
      <c r="AG12" s="324">
        <v>72</v>
      </c>
      <c r="AH12" s="325">
        <v>-1</v>
      </c>
      <c r="AI12" s="362">
        <v>-1.3698630136986356E-2</v>
      </c>
      <c r="AJ12" s="324">
        <v>20</v>
      </c>
      <c r="AK12" s="325">
        <v>0</v>
      </c>
      <c r="AL12" s="362">
        <v>0</v>
      </c>
      <c r="AM12" s="324">
        <v>22</v>
      </c>
      <c r="AN12" s="325">
        <v>0</v>
      </c>
      <c r="AO12" s="362">
        <v>0</v>
      </c>
      <c r="AP12" s="324">
        <v>17</v>
      </c>
      <c r="AQ12" s="325">
        <v>0</v>
      </c>
      <c r="AR12" s="362">
        <v>0</v>
      </c>
      <c r="AS12" s="324">
        <v>1</v>
      </c>
      <c r="AT12" s="325">
        <v>0</v>
      </c>
      <c r="AU12" s="362">
        <v>0</v>
      </c>
      <c r="AV12" s="324">
        <v>9</v>
      </c>
      <c r="AW12" s="325">
        <v>0</v>
      </c>
      <c r="AX12" s="362">
        <v>0</v>
      </c>
      <c r="AY12" s="324">
        <v>3</v>
      </c>
      <c r="AZ12" s="325">
        <v>-1</v>
      </c>
      <c r="BA12" s="362">
        <v>-0.25</v>
      </c>
      <c r="BB12" s="324">
        <v>0</v>
      </c>
      <c r="BC12" s="325">
        <v>0</v>
      </c>
      <c r="BD12" s="362" t="s">
        <v>226</v>
      </c>
      <c r="BE12" s="324">
        <v>0</v>
      </c>
      <c r="BF12" s="325">
        <v>0</v>
      </c>
      <c r="BG12" s="362" t="s">
        <v>226</v>
      </c>
      <c r="BH12" s="324">
        <v>0</v>
      </c>
      <c r="BI12" s="325">
        <v>0</v>
      </c>
      <c r="BJ12" s="362" t="s">
        <v>226</v>
      </c>
      <c r="BK12" s="324">
        <v>5445</v>
      </c>
      <c r="BL12" s="325">
        <v>1464</v>
      </c>
      <c r="BM12" s="362">
        <v>0.36774679728711379</v>
      </c>
      <c r="BN12" s="324">
        <v>2</v>
      </c>
      <c r="BO12" s="325">
        <v>1</v>
      </c>
      <c r="BP12" s="362">
        <v>1</v>
      </c>
      <c r="BQ12" s="324">
        <v>4</v>
      </c>
      <c r="BR12" s="325">
        <v>-1</v>
      </c>
      <c r="BS12" s="362">
        <v>-0.19999999999999996</v>
      </c>
    </row>
    <row r="13" spans="1:71" s="4" customFormat="1" x14ac:dyDescent="0.25">
      <c r="A13" s="29"/>
      <c r="B13" s="321" t="s">
        <v>340</v>
      </c>
      <c r="C13" s="322">
        <v>88</v>
      </c>
      <c r="D13" s="325">
        <v>-32</v>
      </c>
      <c r="E13" s="362">
        <v>-0.26666666666666672</v>
      </c>
      <c r="F13" s="322">
        <v>1</v>
      </c>
      <c r="G13" s="325">
        <v>0</v>
      </c>
      <c r="H13" s="362">
        <v>0</v>
      </c>
      <c r="I13" s="324">
        <v>0</v>
      </c>
      <c r="J13" s="325">
        <v>0</v>
      </c>
      <c r="K13" s="362" t="s">
        <v>226</v>
      </c>
      <c r="L13" s="324">
        <v>0</v>
      </c>
      <c r="M13" s="325">
        <v>0</v>
      </c>
      <c r="N13" s="362" t="s">
        <v>226</v>
      </c>
      <c r="O13" s="324">
        <v>0</v>
      </c>
      <c r="P13" s="325">
        <v>0</v>
      </c>
      <c r="Q13" s="362" t="s">
        <v>226</v>
      </c>
      <c r="R13" s="324">
        <v>0</v>
      </c>
      <c r="S13" s="325">
        <v>0</v>
      </c>
      <c r="T13" s="362" t="s">
        <v>226</v>
      </c>
      <c r="U13" s="324">
        <v>0</v>
      </c>
      <c r="V13" s="325">
        <v>0</v>
      </c>
      <c r="W13" s="362" t="s">
        <v>226</v>
      </c>
      <c r="X13" s="324">
        <v>0</v>
      </c>
      <c r="Y13" s="325">
        <v>0</v>
      </c>
      <c r="Z13" s="362" t="s">
        <v>226</v>
      </c>
      <c r="AA13" s="324">
        <v>1</v>
      </c>
      <c r="AB13" s="325">
        <v>0</v>
      </c>
      <c r="AC13" s="362">
        <v>0</v>
      </c>
      <c r="AD13" s="324">
        <v>0</v>
      </c>
      <c r="AE13" s="325">
        <v>0</v>
      </c>
      <c r="AF13" s="362" t="s">
        <v>226</v>
      </c>
      <c r="AG13" s="324">
        <v>0</v>
      </c>
      <c r="AH13" s="325">
        <v>0</v>
      </c>
      <c r="AI13" s="362" t="s">
        <v>226</v>
      </c>
      <c r="AJ13" s="324">
        <v>0</v>
      </c>
      <c r="AK13" s="325">
        <v>0</v>
      </c>
      <c r="AL13" s="362" t="s">
        <v>226</v>
      </c>
      <c r="AM13" s="324">
        <v>0</v>
      </c>
      <c r="AN13" s="325">
        <v>0</v>
      </c>
      <c r="AO13" s="362" t="s">
        <v>226</v>
      </c>
      <c r="AP13" s="324">
        <v>0</v>
      </c>
      <c r="AQ13" s="325">
        <v>0</v>
      </c>
      <c r="AR13" s="362" t="s">
        <v>226</v>
      </c>
      <c r="AS13" s="324">
        <v>0</v>
      </c>
      <c r="AT13" s="325">
        <v>0</v>
      </c>
      <c r="AU13" s="362" t="s">
        <v>226</v>
      </c>
      <c r="AV13" s="324">
        <v>0</v>
      </c>
      <c r="AW13" s="325">
        <v>0</v>
      </c>
      <c r="AX13" s="362" t="s">
        <v>226</v>
      </c>
      <c r="AY13" s="324">
        <v>0</v>
      </c>
      <c r="AZ13" s="325">
        <v>0</v>
      </c>
      <c r="BA13" s="362" t="s">
        <v>226</v>
      </c>
      <c r="BB13" s="324">
        <v>0</v>
      </c>
      <c r="BC13" s="325">
        <v>0</v>
      </c>
      <c r="BD13" s="362" t="s">
        <v>226</v>
      </c>
      <c r="BE13" s="324">
        <v>0</v>
      </c>
      <c r="BF13" s="325">
        <v>0</v>
      </c>
      <c r="BG13" s="362" t="s">
        <v>226</v>
      </c>
      <c r="BH13" s="324">
        <v>0</v>
      </c>
      <c r="BI13" s="325">
        <v>0</v>
      </c>
      <c r="BJ13" s="362" t="s">
        <v>226</v>
      </c>
      <c r="BK13" s="324">
        <v>74</v>
      </c>
      <c r="BL13" s="325">
        <v>25</v>
      </c>
      <c r="BM13" s="362">
        <v>0.51020408163265296</v>
      </c>
      <c r="BN13" s="324">
        <v>0</v>
      </c>
      <c r="BO13" s="325">
        <v>0</v>
      </c>
      <c r="BP13" s="362" t="s">
        <v>226</v>
      </c>
      <c r="BQ13" s="324">
        <v>13</v>
      </c>
      <c r="BR13" s="325">
        <v>2</v>
      </c>
      <c r="BS13" s="362">
        <v>0.18181818181818188</v>
      </c>
    </row>
    <row r="14" spans="1:71" s="4" customFormat="1" x14ac:dyDescent="0.25">
      <c r="A14" s="29"/>
      <c r="B14" s="321" t="s">
        <v>341</v>
      </c>
      <c r="C14" s="322">
        <v>325</v>
      </c>
      <c r="D14" s="325">
        <v>-177</v>
      </c>
      <c r="E14" s="362">
        <v>-0.35258964143426297</v>
      </c>
      <c r="F14" s="322">
        <v>2</v>
      </c>
      <c r="G14" s="325">
        <v>0</v>
      </c>
      <c r="H14" s="362">
        <v>0</v>
      </c>
      <c r="I14" s="324">
        <v>0</v>
      </c>
      <c r="J14" s="325">
        <v>0</v>
      </c>
      <c r="K14" s="362" t="s">
        <v>226</v>
      </c>
      <c r="L14" s="324">
        <v>0</v>
      </c>
      <c r="M14" s="325">
        <v>0</v>
      </c>
      <c r="N14" s="362" t="s">
        <v>226</v>
      </c>
      <c r="O14" s="324">
        <v>1</v>
      </c>
      <c r="P14" s="325">
        <v>0</v>
      </c>
      <c r="Q14" s="362">
        <v>0</v>
      </c>
      <c r="R14" s="324">
        <v>1</v>
      </c>
      <c r="S14" s="325">
        <v>0</v>
      </c>
      <c r="T14" s="362">
        <v>0</v>
      </c>
      <c r="U14" s="324">
        <v>0</v>
      </c>
      <c r="V14" s="325">
        <v>0</v>
      </c>
      <c r="W14" s="362" t="s">
        <v>226</v>
      </c>
      <c r="X14" s="324">
        <v>0</v>
      </c>
      <c r="Y14" s="325">
        <v>0</v>
      </c>
      <c r="Z14" s="362" t="s">
        <v>226</v>
      </c>
      <c r="AA14" s="324">
        <v>0</v>
      </c>
      <c r="AB14" s="325">
        <v>0</v>
      </c>
      <c r="AC14" s="362" t="s">
        <v>226</v>
      </c>
      <c r="AD14" s="324">
        <v>0</v>
      </c>
      <c r="AE14" s="325">
        <v>0</v>
      </c>
      <c r="AF14" s="362" t="s">
        <v>226</v>
      </c>
      <c r="AG14" s="324">
        <v>3</v>
      </c>
      <c r="AH14" s="325">
        <v>0</v>
      </c>
      <c r="AI14" s="362">
        <v>0</v>
      </c>
      <c r="AJ14" s="324">
        <v>0</v>
      </c>
      <c r="AK14" s="325">
        <v>0</v>
      </c>
      <c r="AL14" s="362" t="s">
        <v>226</v>
      </c>
      <c r="AM14" s="324">
        <v>1</v>
      </c>
      <c r="AN14" s="325">
        <v>0</v>
      </c>
      <c r="AO14" s="362">
        <v>0</v>
      </c>
      <c r="AP14" s="324">
        <v>0</v>
      </c>
      <c r="AQ14" s="325">
        <v>0</v>
      </c>
      <c r="AR14" s="362" t="s">
        <v>226</v>
      </c>
      <c r="AS14" s="324">
        <v>0</v>
      </c>
      <c r="AT14" s="325">
        <v>0</v>
      </c>
      <c r="AU14" s="362" t="s">
        <v>226</v>
      </c>
      <c r="AV14" s="324">
        <v>0</v>
      </c>
      <c r="AW14" s="325">
        <v>0</v>
      </c>
      <c r="AX14" s="362" t="s">
        <v>226</v>
      </c>
      <c r="AY14" s="324">
        <v>0</v>
      </c>
      <c r="AZ14" s="325">
        <v>0</v>
      </c>
      <c r="BA14" s="362" t="s">
        <v>226</v>
      </c>
      <c r="BB14" s="324">
        <v>0</v>
      </c>
      <c r="BC14" s="325">
        <v>0</v>
      </c>
      <c r="BD14" s="362" t="s">
        <v>226</v>
      </c>
      <c r="BE14" s="324">
        <v>2</v>
      </c>
      <c r="BF14" s="325">
        <v>0</v>
      </c>
      <c r="BG14" s="362">
        <v>0</v>
      </c>
      <c r="BH14" s="324">
        <v>0</v>
      </c>
      <c r="BI14" s="325">
        <v>0</v>
      </c>
      <c r="BJ14" s="362" t="s">
        <v>226</v>
      </c>
      <c r="BK14" s="324">
        <v>319</v>
      </c>
      <c r="BL14" s="325">
        <v>149</v>
      </c>
      <c r="BM14" s="362">
        <v>0.87647058823529411</v>
      </c>
      <c r="BN14" s="324">
        <v>0</v>
      </c>
      <c r="BO14" s="325">
        <v>0</v>
      </c>
      <c r="BP14" s="362" t="s">
        <v>226</v>
      </c>
      <c r="BQ14" s="324">
        <v>1</v>
      </c>
      <c r="BR14" s="325">
        <v>-1</v>
      </c>
      <c r="BS14" s="362">
        <v>-0.5</v>
      </c>
    </row>
    <row r="15" spans="1:71" s="4" customFormat="1" x14ac:dyDescent="0.25">
      <c r="A15" s="29"/>
      <c r="B15" s="321" t="s">
        <v>342</v>
      </c>
      <c r="C15" s="322">
        <v>78</v>
      </c>
      <c r="D15" s="325">
        <v>18</v>
      </c>
      <c r="E15" s="362">
        <v>0.30000000000000004</v>
      </c>
      <c r="F15" s="322">
        <v>0</v>
      </c>
      <c r="G15" s="325">
        <v>0</v>
      </c>
      <c r="H15" s="362" t="s">
        <v>226</v>
      </c>
      <c r="I15" s="324">
        <v>0</v>
      </c>
      <c r="J15" s="325">
        <v>0</v>
      </c>
      <c r="K15" s="362" t="s">
        <v>226</v>
      </c>
      <c r="L15" s="324">
        <v>0</v>
      </c>
      <c r="M15" s="325">
        <v>0</v>
      </c>
      <c r="N15" s="362" t="s">
        <v>226</v>
      </c>
      <c r="O15" s="324">
        <v>0</v>
      </c>
      <c r="P15" s="325">
        <v>0</v>
      </c>
      <c r="Q15" s="362" t="s">
        <v>226</v>
      </c>
      <c r="R15" s="324">
        <v>0</v>
      </c>
      <c r="S15" s="325">
        <v>0</v>
      </c>
      <c r="T15" s="362" t="s">
        <v>226</v>
      </c>
      <c r="U15" s="324">
        <v>0</v>
      </c>
      <c r="V15" s="325">
        <v>0</v>
      </c>
      <c r="W15" s="362" t="s">
        <v>226</v>
      </c>
      <c r="X15" s="324">
        <v>0</v>
      </c>
      <c r="Y15" s="325">
        <v>0</v>
      </c>
      <c r="Z15" s="362" t="s">
        <v>226</v>
      </c>
      <c r="AA15" s="324">
        <v>0</v>
      </c>
      <c r="AB15" s="325">
        <v>0</v>
      </c>
      <c r="AC15" s="362" t="s">
        <v>226</v>
      </c>
      <c r="AD15" s="324">
        <v>0</v>
      </c>
      <c r="AE15" s="325">
        <v>0</v>
      </c>
      <c r="AF15" s="362" t="s">
        <v>226</v>
      </c>
      <c r="AG15" s="324">
        <v>1</v>
      </c>
      <c r="AH15" s="325">
        <v>0</v>
      </c>
      <c r="AI15" s="362">
        <v>0</v>
      </c>
      <c r="AJ15" s="324">
        <v>0</v>
      </c>
      <c r="AK15" s="325">
        <v>0</v>
      </c>
      <c r="AL15" s="362" t="s">
        <v>226</v>
      </c>
      <c r="AM15" s="324">
        <v>0</v>
      </c>
      <c r="AN15" s="325">
        <v>0</v>
      </c>
      <c r="AO15" s="362" t="s">
        <v>226</v>
      </c>
      <c r="AP15" s="324">
        <v>0</v>
      </c>
      <c r="AQ15" s="325">
        <v>0</v>
      </c>
      <c r="AR15" s="362" t="s">
        <v>226</v>
      </c>
      <c r="AS15" s="324">
        <v>0</v>
      </c>
      <c r="AT15" s="325">
        <v>0</v>
      </c>
      <c r="AU15" s="362" t="s">
        <v>226</v>
      </c>
      <c r="AV15" s="324">
        <v>0</v>
      </c>
      <c r="AW15" s="325">
        <v>0</v>
      </c>
      <c r="AX15" s="362" t="s">
        <v>226</v>
      </c>
      <c r="AY15" s="324">
        <v>0</v>
      </c>
      <c r="AZ15" s="325">
        <v>0</v>
      </c>
      <c r="BA15" s="362" t="s">
        <v>226</v>
      </c>
      <c r="BB15" s="324">
        <v>0</v>
      </c>
      <c r="BC15" s="325">
        <v>0</v>
      </c>
      <c r="BD15" s="362" t="s">
        <v>226</v>
      </c>
      <c r="BE15" s="324">
        <v>1</v>
      </c>
      <c r="BF15" s="325">
        <v>0</v>
      </c>
      <c r="BG15" s="362">
        <v>0</v>
      </c>
      <c r="BH15" s="324">
        <v>0</v>
      </c>
      <c r="BI15" s="325">
        <v>0</v>
      </c>
      <c r="BJ15" s="362" t="s">
        <v>226</v>
      </c>
      <c r="BK15" s="324">
        <v>70</v>
      </c>
      <c r="BL15" s="325">
        <v>28</v>
      </c>
      <c r="BM15" s="362">
        <v>0.66666666666666674</v>
      </c>
      <c r="BN15" s="324">
        <v>0</v>
      </c>
      <c r="BO15" s="325">
        <v>0</v>
      </c>
      <c r="BP15" s="362" t="s">
        <v>226</v>
      </c>
      <c r="BQ15" s="324">
        <v>7</v>
      </c>
      <c r="BR15" s="325">
        <v>0</v>
      </c>
      <c r="BS15" s="362">
        <v>0</v>
      </c>
    </row>
    <row r="16" spans="1:71" s="4" customFormat="1" x14ac:dyDescent="0.25">
      <c r="A16" s="29"/>
      <c r="B16" s="321" t="s">
        <v>343</v>
      </c>
      <c r="C16" s="322">
        <v>185</v>
      </c>
      <c r="D16" s="325">
        <v>7</v>
      </c>
      <c r="E16" s="362">
        <v>3.9325842696629199E-2</v>
      </c>
      <c r="F16" s="322">
        <v>3</v>
      </c>
      <c r="G16" s="325">
        <v>0</v>
      </c>
      <c r="H16" s="362">
        <v>0</v>
      </c>
      <c r="I16" s="324">
        <v>1</v>
      </c>
      <c r="J16" s="325">
        <v>0</v>
      </c>
      <c r="K16" s="362">
        <v>0</v>
      </c>
      <c r="L16" s="324">
        <v>0</v>
      </c>
      <c r="M16" s="325">
        <v>0</v>
      </c>
      <c r="N16" s="362" t="s">
        <v>226</v>
      </c>
      <c r="O16" s="324">
        <v>0</v>
      </c>
      <c r="P16" s="325">
        <v>0</v>
      </c>
      <c r="Q16" s="362" t="s">
        <v>226</v>
      </c>
      <c r="R16" s="324">
        <v>1</v>
      </c>
      <c r="S16" s="325">
        <v>0</v>
      </c>
      <c r="T16" s="362">
        <v>0</v>
      </c>
      <c r="U16" s="324">
        <v>0</v>
      </c>
      <c r="V16" s="325">
        <v>0</v>
      </c>
      <c r="W16" s="362" t="s">
        <v>226</v>
      </c>
      <c r="X16" s="324">
        <v>0</v>
      </c>
      <c r="Y16" s="325">
        <v>0</v>
      </c>
      <c r="Z16" s="362" t="s">
        <v>226</v>
      </c>
      <c r="AA16" s="324">
        <v>0</v>
      </c>
      <c r="AB16" s="325">
        <v>0</v>
      </c>
      <c r="AC16" s="362" t="s">
        <v>226</v>
      </c>
      <c r="AD16" s="324">
        <v>1</v>
      </c>
      <c r="AE16" s="325">
        <v>0</v>
      </c>
      <c r="AF16" s="362">
        <v>0</v>
      </c>
      <c r="AG16" s="324">
        <v>5</v>
      </c>
      <c r="AH16" s="325">
        <v>0</v>
      </c>
      <c r="AI16" s="362">
        <v>0</v>
      </c>
      <c r="AJ16" s="324">
        <v>0</v>
      </c>
      <c r="AK16" s="325">
        <v>0</v>
      </c>
      <c r="AL16" s="362" t="s">
        <v>226</v>
      </c>
      <c r="AM16" s="324">
        <v>0</v>
      </c>
      <c r="AN16" s="325">
        <v>0</v>
      </c>
      <c r="AO16" s="362" t="s">
        <v>226</v>
      </c>
      <c r="AP16" s="324">
        <v>0</v>
      </c>
      <c r="AQ16" s="325">
        <v>0</v>
      </c>
      <c r="AR16" s="362" t="s">
        <v>226</v>
      </c>
      <c r="AS16" s="324">
        <v>0</v>
      </c>
      <c r="AT16" s="325">
        <v>0</v>
      </c>
      <c r="AU16" s="362" t="s">
        <v>226</v>
      </c>
      <c r="AV16" s="324">
        <v>0</v>
      </c>
      <c r="AW16" s="325">
        <v>0</v>
      </c>
      <c r="AX16" s="362" t="s">
        <v>226</v>
      </c>
      <c r="AY16" s="324">
        <v>0</v>
      </c>
      <c r="AZ16" s="325">
        <v>0</v>
      </c>
      <c r="BA16" s="362" t="s">
        <v>226</v>
      </c>
      <c r="BB16" s="324">
        <v>0</v>
      </c>
      <c r="BC16" s="325">
        <v>0</v>
      </c>
      <c r="BD16" s="362" t="s">
        <v>226</v>
      </c>
      <c r="BE16" s="324">
        <v>4</v>
      </c>
      <c r="BF16" s="325">
        <v>0</v>
      </c>
      <c r="BG16" s="362">
        <v>0</v>
      </c>
      <c r="BH16" s="324">
        <v>1</v>
      </c>
      <c r="BI16" s="325">
        <v>0</v>
      </c>
      <c r="BJ16" s="362">
        <v>0</v>
      </c>
      <c r="BK16" s="324">
        <v>171</v>
      </c>
      <c r="BL16" s="325">
        <v>51</v>
      </c>
      <c r="BM16" s="362">
        <v>0.42500000000000004</v>
      </c>
      <c r="BN16" s="324">
        <v>2</v>
      </c>
      <c r="BO16" s="325">
        <v>0</v>
      </c>
      <c r="BP16" s="362">
        <v>0</v>
      </c>
      <c r="BQ16" s="324">
        <v>4</v>
      </c>
      <c r="BR16" s="325">
        <v>0</v>
      </c>
      <c r="BS16" s="362">
        <v>0</v>
      </c>
    </row>
    <row r="17" spans="2:71" s="4" customFormat="1" x14ac:dyDescent="0.25">
      <c r="B17" s="321" t="s">
        <v>43</v>
      </c>
      <c r="C17" s="322">
        <v>1860</v>
      </c>
      <c r="D17" s="325">
        <v>644</v>
      </c>
      <c r="E17" s="362">
        <v>0.52960526315789469</v>
      </c>
      <c r="F17" s="322">
        <v>8</v>
      </c>
      <c r="G17" s="325">
        <v>0</v>
      </c>
      <c r="H17" s="362">
        <v>0</v>
      </c>
      <c r="I17" s="324">
        <v>2</v>
      </c>
      <c r="J17" s="325">
        <v>0</v>
      </c>
      <c r="K17" s="362">
        <v>0</v>
      </c>
      <c r="L17" s="324">
        <v>2</v>
      </c>
      <c r="M17" s="325">
        <v>0</v>
      </c>
      <c r="N17" s="362">
        <v>0</v>
      </c>
      <c r="O17" s="324">
        <v>3</v>
      </c>
      <c r="P17" s="325">
        <v>0</v>
      </c>
      <c r="Q17" s="362">
        <v>0</v>
      </c>
      <c r="R17" s="324">
        <v>1</v>
      </c>
      <c r="S17" s="325">
        <v>0</v>
      </c>
      <c r="T17" s="362">
        <v>0</v>
      </c>
      <c r="U17" s="324">
        <v>0</v>
      </c>
      <c r="V17" s="325">
        <v>0</v>
      </c>
      <c r="W17" s="362" t="s">
        <v>226</v>
      </c>
      <c r="X17" s="324">
        <v>0</v>
      </c>
      <c r="Y17" s="325">
        <v>0</v>
      </c>
      <c r="Z17" s="362" t="s">
        <v>226</v>
      </c>
      <c r="AA17" s="324">
        <v>0</v>
      </c>
      <c r="AB17" s="325">
        <v>0</v>
      </c>
      <c r="AC17" s="362" t="s">
        <v>226</v>
      </c>
      <c r="AD17" s="324">
        <v>0</v>
      </c>
      <c r="AE17" s="325">
        <v>0</v>
      </c>
      <c r="AF17" s="362" t="s">
        <v>226</v>
      </c>
      <c r="AG17" s="324">
        <v>8</v>
      </c>
      <c r="AH17" s="325">
        <v>0</v>
      </c>
      <c r="AI17" s="362">
        <v>0</v>
      </c>
      <c r="AJ17" s="324">
        <v>4</v>
      </c>
      <c r="AK17" s="325">
        <v>0</v>
      </c>
      <c r="AL17" s="362">
        <v>0</v>
      </c>
      <c r="AM17" s="324">
        <v>2</v>
      </c>
      <c r="AN17" s="325">
        <v>0</v>
      </c>
      <c r="AO17" s="362">
        <v>0</v>
      </c>
      <c r="AP17" s="324">
        <v>0</v>
      </c>
      <c r="AQ17" s="325">
        <v>0</v>
      </c>
      <c r="AR17" s="362" t="s">
        <v>226</v>
      </c>
      <c r="AS17" s="324">
        <v>0</v>
      </c>
      <c r="AT17" s="325">
        <v>0</v>
      </c>
      <c r="AU17" s="362" t="s">
        <v>226</v>
      </c>
      <c r="AV17" s="324">
        <v>0</v>
      </c>
      <c r="AW17" s="325">
        <v>0</v>
      </c>
      <c r="AX17" s="362" t="s">
        <v>226</v>
      </c>
      <c r="AY17" s="324">
        <v>0</v>
      </c>
      <c r="AZ17" s="325">
        <v>0</v>
      </c>
      <c r="BA17" s="362" t="s">
        <v>226</v>
      </c>
      <c r="BB17" s="324">
        <v>0</v>
      </c>
      <c r="BC17" s="325">
        <v>0</v>
      </c>
      <c r="BD17" s="362" t="s">
        <v>226</v>
      </c>
      <c r="BE17" s="324">
        <v>1</v>
      </c>
      <c r="BF17" s="325">
        <v>0</v>
      </c>
      <c r="BG17" s="362">
        <v>0</v>
      </c>
      <c r="BH17" s="324">
        <v>1</v>
      </c>
      <c r="BI17" s="325">
        <v>0</v>
      </c>
      <c r="BJ17" s="362">
        <v>0</v>
      </c>
      <c r="BK17" s="324">
        <v>1830</v>
      </c>
      <c r="BL17" s="325">
        <v>477</v>
      </c>
      <c r="BM17" s="362">
        <v>0.35254988913525498</v>
      </c>
      <c r="BN17" s="324">
        <v>2</v>
      </c>
      <c r="BO17" s="325">
        <v>0</v>
      </c>
      <c r="BP17" s="362">
        <v>0</v>
      </c>
      <c r="BQ17" s="324">
        <v>12</v>
      </c>
      <c r="BR17" s="325">
        <v>0</v>
      </c>
      <c r="BS17" s="362">
        <v>0</v>
      </c>
    </row>
    <row r="18" spans="2:71" s="4" customFormat="1" x14ac:dyDescent="0.25">
      <c r="B18" s="321" t="s">
        <v>344</v>
      </c>
      <c r="C18" s="322">
        <v>82</v>
      </c>
      <c r="D18" s="325">
        <v>10</v>
      </c>
      <c r="E18" s="362">
        <v>0.13888888888888884</v>
      </c>
      <c r="F18" s="322">
        <v>0</v>
      </c>
      <c r="G18" s="325">
        <v>0</v>
      </c>
      <c r="H18" s="362" t="s">
        <v>226</v>
      </c>
      <c r="I18" s="324">
        <v>0</v>
      </c>
      <c r="J18" s="325">
        <v>0</v>
      </c>
      <c r="K18" s="362" t="s">
        <v>226</v>
      </c>
      <c r="L18" s="324">
        <v>0</v>
      </c>
      <c r="M18" s="325">
        <v>0</v>
      </c>
      <c r="N18" s="362" t="s">
        <v>226</v>
      </c>
      <c r="O18" s="324">
        <v>0</v>
      </c>
      <c r="P18" s="325">
        <v>0</v>
      </c>
      <c r="Q18" s="362" t="s">
        <v>226</v>
      </c>
      <c r="R18" s="324">
        <v>0</v>
      </c>
      <c r="S18" s="325">
        <v>0</v>
      </c>
      <c r="T18" s="362" t="s">
        <v>226</v>
      </c>
      <c r="U18" s="324">
        <v>0</v>
      </c>
      <c r="V18" s="325">
        <v>0</v>
      </c>
      <c r="W18" s="362" t="s">
        <v>226</v>
      </c>
      <c r="X18" s="324">
        <v>0</v>
      </c>
      <c r="Y18" s="325">
        <v>0</v>
      </c>
      <c r="Z18" s="362" t="s">
        <v>226</v>
      </c>
      <c r="AA18" s="324">
        <v>0</v>
      </c>
      <c r="AB18" s="325">
        <v>0</v>
      </c>
      <c r="AC18" s="362" t="s">
        <v>226</v>
      </c>
      <c r="AD18" s="324">
        <v>0</v>
      </c>
      <c r="AE18" s="325">
        <v>0</v>
      </c>
      <c r="AF18" s="362" t="s">
        <v>226</v>
      </c>
      <c r="AG18" s="324">
        <v>0</v>
      </c>
      <c r="AH18" s="325">
        <v>0</v>
      </c>
      <c r="AI18" s="362" t="s">
        <v>226</v>
      </c>
      <c r="AJ18" s="324">
        <v>0</v>
      </c>
      <c r="AK18" s="325">
        <v>0</v>
      </c>
      <c r="AL18" s="362" t="s">
        <v>226</v>
      </c>
      <c r="AM18" s="324">
        <v>0</v>
      </c>
      <c r="AN18" s="325">
        <v>0</v>
      </c>
      <c r="AO18" s="362" t="s">
        <v>226</v>
      </c>
      <c r="AP18" s="324">
        <v>0</v>
      </c>
      <c r="AQ18" s="325">
        <v>0</v>
      </c>
      <c r="AR18" s="362" t="s">
        <v>226</v>
      </c>
      <c r="AS18" s="324">
        <v>0</v>
      </c>
      <c r="AT18" s="325">
        <v>0</v>
      </c>
      <c r="AU18" s="362" t="s">
        <v>226</v>
      </c>
      <c r="AV18" s="324">
        <v>0</v>
      </c>
      <c r="AW18" s="325">
        <v>0</v>
      </c>
      <c r="AX18" s="362" t="s">
        <v>226</v>
      </c>
      <c r="AY18" s="324">
        <v>0</v>
      </c>
      <c r="AZ18" s="325">
        <v>0</v>
      </c>
      <c r="BA18" s="362" t="s">
        <v>226</v>
      </c>
      <c r="BB18" s="324">
        <v>0</v>
      </c>
      <c r="BC18" s="325">
        <v>0</v>
      </c>
      <c r="BD18" s="362" t="s">
        <v>226</v>
      </c>
      <c r="BE18" s="324">
        <v>0</v>
      </c>
      <c r="BF18" s="325">
        <v>0</v>
      </c>
      <c r="BG18" s="362" t="s">
        <v>226</v>
      </c>
      <c r="BH18" s="324">
        <v>0</v>
      </c>
      <c r="BI18" s="325">
        <v>0</v>
      </c>
      <c r="BJ18" s="362" t="s">
        <v>226</v>
      </c>
      <c r="BK18" s="324">
        <v>81</v>
      </c>
      <c r="BL18" s="325">
        <v>35</v>
      </c>
      <c r="BM18" s="362">
        <v>0.76086956521739135</v>
      </c>
      <c r="BN18" s="324">
        <v>0</v>
      </c>
      <c r="BO18" s="325">
        <v>0</v>
      </c>
      <c r="BP18" s="362" t="s">
        <v>226</v>
      </c>
      <c r="BQ18" s="324">
        <v>1</v>
      </c>
      <c r="BR18" s="325">
        <v>0</v>
      </c>
      <c r="BS18" s="362">
        <v>0</v>
      </c>
    </row>
    <row r="19" spans="2:71" s="4" customFormat="1" x14ac:dyDescent="0.25">
      <c r="B19" s="321" t="s">
        <v>390</v>
      </c>
      <c r="C19" s="322">
        <v>734</v>
      </c>
      <c r="D19" s="325">
        <v>221</v>
      </c>
      <c r="E19" s="362">
        <v>0.43079922027290452</v>
      </c>
      <c r="F19" s="322">
        <v>8</v>
      </c>
      <c r="G19" s="325">
        <v>1</v>
      </c>
      <c r="H19" s="362">
        <v>0.14285714285714279</v>
      </c>
      <c r="I19" s="324">
        <v>3</v>
      </c>
      <c r="J19" s="325">
        <v>0</v>
      </c>
      <c r="K19" s="362">
        <v>0</v>
      </c>
      <c r="L19" s="324">
        <v>1</v>
      </c>
      <c r="M19" s="325">
        <v>0</v>
      </c>
      <c r="N19" s="362">
        <v>0</v>
      </c>
      <c r="O19" s="324">
        <v>1</v>
      </c>
      <c r="P19" s="325">
        <v>1</v>
      </c>
      <c r="Q19" s="362" t="s">
        <v>226</v>
      </c>
      <c r="R19" s="324">
        <v>1</v>
      </c>
      <c r="S19" s="325">
        <v>0</v>
      </c>
      <c r="T19" s="362">
        <v>0</v>
      </c>
      <c r="U19" s="324">
        <v>0</v>
      </c>
      <c r="V19" s="325">
        <v>0</v>
      </c>
      <c r="W19" s="362" t="s">
        <v>226</v>
      </c>
      <c r="X19" s="324">
        <v>1</v>
      </c>
      <c r="Y19" s="325">
        <v>0</v>
      </c>
      <c r="Z19" s="362">
        <v>0</v>
      </c>
      <c r="AA19" s="324">
        <v>1</v>
      </c>
      <c r="AB19" s="325">
        <v>0</v>
      </c>
      <c r="AC19" s="362">
        <v>0</v>
      </c>
      <c r="AD19" s="324">
        <v>0</v>
      </c>
      <c r="AE19" s="325">
        <v>0</v>
      </c>
      <c r="AF19" s="362" t="s">
        <v>226</v>
      </c>
      <c r="AG19" s="324">
        <v>1</v>
      </c>
      <c r="AH19" s="325">
        <v>0</v>
      </c>
      <c r="AI19" s="362">
        <v>0</v>
      </c>
      <c r="AJ19" s="324">
        <v>0</v>
      </c>
      <c r="AK19" s="325">
        <v>0</v>
      </c>
      <c r="AL19" s="362" t="s">
        <v>226</v>
      </c>
      <c r="AM19" s="324">
        <v>0</v>
      </c>
      <c r="AN19" s="325">
        <v>0</v>
      </c>
      <c r="AO19" s="362" t="s">
        <v>226</v>
      </c>
      <c r="AP19" s="324">
        <v>0</v>
      </c>
      <c r="AQ19" s="325">
        <v>0</v>
      </c>
      <c r="AR19" s="362" t="s">
        <v>226</v>
      </c>
      <c r="AS19" s="324">
        <v>0</v>
      </c>
      <c r="AT19" s="325">
        <v>0</v>
      </c>
      <c r="AU19" s="362" t="s">
        <v>226</v>
      </c>
      <c r="AV19" s="324">
        <v>0</v>
      </c>
      <c r="AW19" s="325">
        <v>0</v>
      </c>
      <c r="AX19" s="362" t="s">
        <v>226</v>
      </c>
      <c r="AY19" s="324">
        <v>0</v>
      </c>
      <c r="AZ19" s="325">
        <v>0</v>
      </c>
      <c r="BA19" s="362" t="s">
        <v>226</v>
      </c>
      <c r="BB19" s="324">
        <v>1</v>
      </c>
      <c r="BC19" s="325">
        <v>0</v>
      </c>
      <c r="BD19" s="362">
        <v>0</v>
      </c>
      <c r="BE19" s="324">
        <v>0</v>
      </c>
      <c r="BF19" s="325">
        <v>0</v>
      </c>
      <c r="BG19" s="362" t="s">
        <v>226</v>
      </c>
      <c r="BH19" s="324">
        <v>0</v>
      </c>
      <c r="BI19" s="325">
        <v>0</v>
      </c>
      <c r="BJ19" s="362" t="s">
        <v>226</v>
      </c>
      <c r="BK19" s="324">
        <v>712</v>
      </c>
      <c r="BL19" s="325">
        <v>237</v>
      </c>
      <c r="BM19" s="362">
        <v>0.49894736842105258</v>
      </c>
      <c r="BN19" s="324">
        <v>1</v>
      </c>
      <c r="BO19" s="325">
        <v>0</v>
      </c>
      <c r="BP19" s="362">
        <v>0</v>
      </c>
      <c r="BQ19" s="324">
        <v>12</v>
      </c>
      <c r="BR19" s="325">
        <v>2</v>
      </c>
      <c r="BS19" s="362">
        <v>0.19999999999999996</v>
      </c>
    </row>
    <row r="20" spans="2:71" s="4" customFormat="1" x14ac:dyDescent="0.25">
      <c r="B20" s="321" t="s">
        <v>391</v>
      </c>
      <c r="C20" s="322">
        <v>403</v>
      </c>
      <c r="D20" s="325">
        <v>4</v>
      </c>
      <c r="E20" s="362">
        <v>1.0025062656641603E-2</v>
      </c>
      <c r="F20" s="322">
        <v>1</v>
      </c>
      <c r="G20" s="325">
        <v>0</v>
      </c>
      <c r="H20" s="362">
        <v>0</v>
      </c>
      <c r="I20" s="324">
        <v>0</v>
      </c>
      <c r="J20" s="325">
        <v>0</v>
      </c>
      <c r="K20" s="362" t="s">
        <v>226</v>
      </c>
      <c r="L20" s="324">
        <v>0</v>
      </c>
      <c r="M20" s="325">
        <v>0</v>
      </c>
      <c r="N20" s="362" t="s">
        <v>226</v>
      </c>
      <c r="O20" s="324">
        <v>0</v>
      </c>
      <c r="P20" s="325">
        <v>0</v>
      </c>
      <c r="Q20" s="362" t="s">
        <v>226</v>
      </c>
      <c r="R20" s="324">
        <v>0</v>
      </c>
      <c r="S20" s="325">
        <v>0</v>
      </c>
      <c r="T20" s="362" t="s">
        <v>226</v>
      </c>
      <c r="U20" s="324">
        <v>0</v>
      </c>
      <c r="V20" s="325">
        <v>0</v>
      </c>
      <c r="W20" s="362" t="s">
        <v>226</v>
      </c>
      <c r="X20" s="324">
        <v>0</v>
      </c>
      <c r="Y20" s="325">
        <v>0</v>
      </c>
      <c r="Z20" s="362" t="s">
        <v>226</v>
      </c>
      <c r="AA20" s="324">
        <v>0</v>
      </c>
      <c r="AB20" s="325">
        <v>0</v>
      </c>
      <c r="AC20" s="362" t="s">
        <v>226</v>
      </c>
      <c r="AD20" s="324">
        <v>1</v>
      </c>
      <c r="AE20" s="325">
        <v>0</v>
      </c>
      <c r="AF20" s="362">
        <v>0</v>
      </c>
      <c r="AG20" s="324">
        <v>1</v>
      </c>
      <c r="AH20" s="325">
        <v>1</v>
      </c>
      <c r="AI20" s="362" t="s">
        <v>226</v>
      </c>
      <c r="AJ20" s="324">
        <v>0</v>
      </c>
      <c r="AK20" s="325">
        <v>0</v>
      </c>
      <c r="AL20" s="362" t="s">
        <v>226</v>
      </c>
      <c r="AM20" s="324">
        <v>0</v>
      </c>
      <c r="AN20" s="325">
        <v>0</v>
      </c>
      <c r="AO20" s="362" t="s">
        <v>226</v>
      </c>
      <c r="AP20" s="324">
        <v>0</v>
      </c>
      <c r="AQ20" s="325">
        <v>0</v>
      </c>
      <c r="AR20" s="362" t="s">
        <v>226</v>
      </c>
      <c r="AS20" s="324">
        <v>0</v>
      </c>
      <c r="AT20" s="325">
        <v>0</v>
      </c>
      <c r="AU20" s="362" t="s">
        <v>226</v>
      </c>
      <c r="AV20" s="324">
        <v>0</v>
      </c>
      <c r="AW20" s="325">
        <v>0</v>
      </c>
      <c r="AX20" s="362" t="s">
        <v>226</v>
      </c>
      <c r="AY20" s="324">
        <v>0</v>
      </c>
      <c r="AZ20" s="325">
        <v>0</v>
      </c>
      <c r="BA20" s="362" t="s">
        <v>226</v>
      </c>
      <c r="BB20" s="324">
        <v>0</v>
      </c>
      <c r="BC20" s="325">
        <v>0</v>
      </c>
      <c r="BD20" s="362" t="s">
        <v>226</v>
      </c>
      <c r="BE20" s="324">
        <v>1</v>
      </c>
      <c r="BF20" s="325">
        <v>1</v>
      </c>
      <c r="BG20" s="362" t="s">
        <v>226</v>
      </c>
      <c r="BH20" s="324">
        <v>0</v>
      </c>
      <c r="BI20" s="325">
        <v>0</v>
      </c>
      <c r="BJ20" s="362" t="s">
        <v>226</v>
      </c>
      <c r="BK20" s="324">
        <v>393</v>
      </c>
      <c r="BL20" s="325">
        <v>121</v>
      </c>
      <c r="BM20" s="362">
        <v>0.44485294117647056</v>
      </c>
      <c r="BN20" s="324">
        <v>4</v>
      </c>
      <c r="BO20" s="325">
        <v>0</v>
      </c>
      <c r="BP20" s="362">
        <v>0</v>
      </c>
      <c r="BQ20" s="324">
        <v>4</v>
      </c>
      <c r="BR20" s="325">
        <v>0</v>
      </c>
      <c r="BS20" s="362">
        <v>0</v>
      </c>
    </row>
    <row r="21" spans="2:71" s="4" customFormat="1" x14ac:dyDescent="0.25">
      <c r="B21" s="321" t="s">
        <v>346</v>
      </c>
      <c r="C21" s="322">
        <v>709</v>
      </c>
      <c r="D21" s="325">
        <v>204</v>
      </c>
      <c r="E21" s="362">
        <v>0.40396039603960388</v>
      </c>
      <c r="F21" s="322">
        <v>4</v>
      </c>
      <c r="G21" s="325">
        <v>1</v>
      </c>
      <c r="H21" s="362">
        <v>0.33333333333333326</v>
      </c>
      <c r="I21" s="324">
        <v>0</v>
      </c>
      <c r="J21" s="325">
        <v>0</v>
      </c>
      <c r="K21" s="362" t="s">
        <v>226</v>
      </c>
      <c r="L21" s="324">
        <v>0</v>
      </c>
      <c r="M21" s="325">
        <v>0</v>
      </c>
      <c r="N21" s="362" t="s">
        <v>226</v>
      </c>
      <c r="O21" s="324">
        <v>1</v>
      </c>
      <c r="P21" s="325">
        <v>0</v>
      </c>
      <c r="Q21" s="362">
        <v>0</v>
      </c>
      <c r="R21" s="324">
        <v>0</v>
      </c>
      <c r="S21" s="325">
        <v>0</v>
      </c>
      <c r="T21" s="362" t="s">
        <v>226</v>
      </c>
      <c r="U21" s="324">
        <v>0</v>
      </c>
      <c r="V21" s="325">
        <v>0</v>
      </c>
      <c r="W21" s="362" t="s">
        <v>226</v>
      </c>
      <c r="X21" s="324">
        <v>0</v>
      </c>
      <c r="Y21" s="325">
        <v>0</v>
      </c>
      <c r="Z21" s="362" t="s">
        <v>226</v>
      </c>
      <c r="AA21" s="324">
        <v>0</v>
      </c>
      <c r="AB21" s="325">
        <v>0</v>
      </c>
      <c r="AC21" s="362" t="s">
        <v>226</v>
      </c>
      <c r="AD21" s="324">
        <v>3</v>
      </c>
      <c r="AE21" s="325">
        <v>1</v>
      </c>
      <c r="AF21" s="362">
        <v>0.5</v>
      </c>
      <c r="AG21" s="324">
        <v>3</v>
      </c>
      <c r="AH21" s="325">
        <v>1</v>
      </c>
      <c r="AI21" s="362">
        <v>0.5</v>
      </c>
      <c r="AJ21" s="324">
        <v>0</v>
      </c>
      <c r="AK21" s="325">
        <v>0</v>
      </c>
      <c r="AL21" s="362" t="s">
        <v>226</v>
      </c>
      <c r="AM21" s="324">
        <v>0</v>
      </c>
      <c r="AN21" s="325">
        <v>0</v>
      </c>
      <c r="AO21" s="362" t="s">
        <v>226</v>
      </c>
      <c r="AP21" s="324">
        <v>0</v>
      </c>
      <c r="AQ21" s="325">
        <v>0</v>
      </c>
      <c r="AR21" s="362" t="s">
        <v>226</v>
      </c>
      <c r="AS21" s="324">
        <v>0</v>
      </c>
      <c r="AT21" s="325">
        <v>0</v>
      </c>
      <c r="AU21" s="362" t="s">
        <v>226</v>
      </c>
      <c r="AV21" s="324">
        <v>0</v>
      </c>
      <c r="AW21" s="325">
        <v>0</v>
      </c>
      <c r="AX21" s="362" t="s">
        <v>226</v>
      </c>
      <c r="AY21" s="324">
        <v>0</v>
      </c>
      <c r="AZ21" s="325">
        <v>0</v>
      </c>
      <c r="BA21" s="362" t="s">
        <v>226</v>
      </c>
      <c r="BB21" s="324">
        <v>0</v>
      </c>
      <c r="BC21" s="325">
        <v>0</v>
      </c>
      <c r="BD21" s="362" t="s">
        <v>226</v>
      </c>
      <c r="BE21" s="324">
        <v>3</v>
      </c>
      <c r="BF21" s="325">
        <v>1</v>
      </c>
      <c r="BG21" s="362">
        <v>0.5</v>
      </c>
      <c r="BH21" s="324">
        <v>0</v>
      </c>
      <c r="BI21" s="325">
        <v>0</v>
      </c>
      <c r="BJ21" s="362" t="s">
        <v>226</v>
      </c>
      <c r="BK21" s="324">
        <v>681</v>
      </c>
      <c r="BL21" s="325">
        <v>201</v>
      </c>
      <c r="BM21" s="362">
        <v>0.41874999999999996</v>
      </c>
      <c r="BN21" s="324">
        <v>0</v>
      </c>
      <c r="BO21" s="325">
        <v>0</v>
      </c>
      <c r="BP21" s="362" t="s">
        <v>226</v>
      </c>
      <c r="BQ21" s="324">
        <v>21</v>
      </c>
      <c r="BR21" s="325">
        <v>1</v>
      </c>
      <c r="BS21" s="362">
        <v>5.0000000000000044E-2</v>
      </c>
    </row>
    <row r="22" spans="2:71" s="4" customFormat="1" x14ac:dyDescent="0.25">
      <c r="B22" s="321" t="s">
        <v>347</v>
      </c>
      <c r="C22" s="322">
        <v>1053</v>
      </c>
      <c r="D22" s="325">
        <v>-972</v>
      </c>
      <c r="E22" s="362">
        <v>-0.48</v>
      </c>
      <c r="F22" s="322">
        <v>14</v>
      </c>
      <c r="G22" s="325">
        <v>0</v>
      </c>
      <c r="H22" s="362">
        <v>0</v>
      </c>
      <c r="I22" s="324">
        <v>6</v>
      </c>
      <c r="J22" s="325">
        <v>0</v>
      </c>
      <c r="K22" s="362">
        <v>0</v>
      </c>
      <c r="L22" s="324">
        <v>2</v>
      </c>
      <c r="M22" s="325">
        <v>0</v>
      </c>
      <c r="N22" s="362">
        <v>0</v>
      </c>
      <c r="O22" s="324">
        <v>2</v>
      </c>
      <c r="P22" s="325">
        <v>0</v>
      </c>
      <c r="Q22" s="362">
        <v>0</v>
      </c>
      <c r="R22" s="324">
        <v>3</v>
      </c>
      <c r="S22" s="325">
        <v>0</v>
      </c>
      <c r="T22" s="362">
        <v>0</v>
      </c>
      <c r="U22" s="324">
        <v>0</v>
      </c>
      <c r="V22" s="325">
        <v>0</v>
      </c>
      <c r="W22" s="362" t="s">
        <v>226</v>
      </c>
      <c r="X22" s="324">
        <v>0</v>
      </c>
      <c r="Y22" s="325">
        <v>0</v>
      </c>
      <c r="Z22" s="362" t="s">
        <v>226</v>
      </c>
      <c r="AA22" s="324">
        <v>0</v>
      </c>
      <c r="AB22" s="325">
        <v>0</v>
      </c>
      <c r="AC22" s="362" t="s">
        <v>226</v>
      </c>
      <c r="AD22" s="324">
        <v>1</v>
      </c>
      <c r="AE22" s="325">
        <v>0</v>
      </c>
      <c r="AF22" s="362">
        <v>0</v>
      </c>
      <c r="AG22" s="324">
        <v>5</v>
      </c>
      <c r="AH22" s="325">
        <v>1</v>
      </c>
      <c r="AI22" s="362">
        <v>0.25</v>
      </c>
      <c r="AJ22" s="324">
        <v>1</v>
      </c>
      <c r="AK22" s="325">
        <v>0</v>
      </c>
      <c r="AL22" s="362">
        <v>0</v>
      </c>
      <c r="AM22" s="324">
        <v>0</v>
      </c>
      <c r="AN22" s="325">
        <v>0</v>
      </c>
      <c r="AO22" s="362" t="s">
        <v>226</v>
      </c>
      <c r="AP22" s="324">
        <v>0</v>
      </c>
      <c r="AQ22" s="325">
        <v>0</v>
      </c>
      <c r="AR22" s="362" t="s">
        <v>226</v>
      </c>
      <c r="AS22" s="324">
        <v>0</v>
      </c>
      <c r="AT22" s="325">
        <v>0</v>
      </c>
      <c r="AU22" s="362" t="s">
        <v>226</v>
      </c>
      <c r="AV22" s="324">
        <v>0</v>
      </c>
      <c r="AW22" s="325">
        <v>0</v>
      </c>
      <c r="AX22" s="362" t="s">
        <v>226</v>
      </c>
      <c r="AY22" s="324">
        <v>0</v>
      </c>
      <c r="AZ22" s="325">
        <v>0</v>
      </c>
      <c r="BA22" s="362" t="s">
        <v>226</v>
      </c>
      <c r="BB22" s="324">
        <v>0</v>
      </c>
      <c r="BC22" s="325">
        <v>0</v>
      </c>
      <c r="BD22" s="362" t="s">
        <v>226</v>
      </c>
      <c r="BE22" s="324">
        <v>3</v>
      </c>
      <c r="BF22" s="325">
        <v>1</v>
      </c>
      <c r="BG22" s="362">
        <v>0.5</v>
      </c>
      <c r="BH22" s="324">
        <v>1</v>
      </c>
      <c r="BI22" s="325">
        <v>0</v>
      </c>
      <c r="BJ22" s="362">
        <v>0</v>
      </c>
      <c r="BK22" s="324">
        <v>1022</v>
      </c>
      <c r="BL22" s="325">
        <v>327</v>
      </c>
      <c r="BM22" s="362">
        <v>0.47050359712230216</v>
      </c>
      <c r="BN22" s="324">
        <v>1</v>
      </c>
      <c r="BO22" s="325">
        <v>0</v>
      </c>
      <c r="BP22" s="362">
        <v>0</v>
      </c>
      <c r="BQ22" s="324">
        <v>11</v>
      </c>
      <c r="BR22" s="325">
        <v>0</v>
      </c>
      <c r="BS22" s="362">
        <v>0</v>
      </c>
    </row>
    <row r="23" spans="2:71" s="4" customFormat="1" x14ac:dyDescent="0.25">
      <c r="B23" s="321" t="s">
        <v>348</v>
      </c>
      <c r="C23" s="322">
        <v>202</v>
      </c>
      <c r="D23" s="325">
        <v>-27</v>
      </c>
      <c r="E23" s="362">
        <v>-0.11790393013100442</v>
      </c>
      <c r="F23" s="322">
        <v>0</v>
      </c>
      <c r="G23" s="325">
        <v>0</v>
      </c>
      <c r="H23" s="362" t="s">
        <v>226</v>
      </c>
      <c r="I23" s="324">
        <v>0</v>
      </c>
      <c r="J23" s="325">
        <v>0</v>
      </c>
      <c r="K23" s="362" t="s">
        <v>226</v>
      </c>
      <c r="L23" s="324">
        <v>0</v>
      </c>
      <c r="M23" s="325">
        <v>0</v>
      </c>
      <c r="N23" s="362" t="s">
        <v>226</v>
      </c>
      <c r="O23" s="324">
        <v>0</v>
      </c>
      <c r="P23" s="325">
        <v>0</v>
      </c>
      <c r="Q23" s="362" t="s">
        <v>226</v>
      </c>
      <c r="R23" s="324">
        <v>0</v>
      </c>
      <c r="S23" s="325">
        <v>0</v>
      </c>
      <c r="T23" s="362" t="s">
        <v>226</v>
      </c>
      <c r="U23" s="324">
        <v>0</v>
      </c>
      <c r="V23" s="325">
        <v>0</v>
      </c>
      <c r="W23" s="362" t="s">
        <v>226</v>
      </c>
      <c r="X23" s="324">
        <v>0</v>
      </c>
      <c r="Y23" s="325">
        <v>0</v>
      </c>
      <c r="Z23" s="362" t="s">
        <v>226</v>
      </c>
      <c r="AA23" s="324">
        <v>0</v>
      </c>
      <c r="AB23" s="325">
        <v>0</v>
      </c>
      <c r="AC23" s="362" t="s">
        <v>226</v>
      </c>
      <c r="AD23" s="324">
        <v>0</v>
      </c>
      <c r="AE23" s="325">
        <v>0</v>
      </c>
      <c r="AF23" s="362" t="s">
        <v>226</v>
      </c>
      <c r="AG23" s="324">
        <v>0</v>
      </c>
      <c r="AH23" s="325">
        <v>0</v>
      </c>
      <c r="AI23" s="362" t="s">
        <v>226</v>
      </c>
      <c r="AJ23" s="324">
        <v>0</v>
      </c>
      <c r="AK23" s="325">
        <v>0</v>
      </c>
      <c r="AL23" s="362" t="s">
        <v>226</v>
      </c>
      <c r="AM23" s="324">
        <v>0</v>
      </c>
      <c r="AN23" s="325">
        <v>0</v>
      </c>
      <c r="AO23" s="362" t="s">
        <v>226</v>
      </c>
      <c r="AP23" s="324">
        <v>0</v>
      </c>
      <c r="AQ23" s="325">
        <v>0</v>
      </c>
      <c r="AR23" s="362" t="s">
        <v>226</v>
      </c>
      <c r="AS23" s="324">
        <v>0</v>
      </c>
      <c r="AT23" s="325">
        <v>0</v>
      </c>
      <c r="AU23" s="362" t="s">
        <v>226</v>
      </c>
      <c r="AV23" s="324">
        <v>0</v>
      </c>
      <c r="AW23" s="325">
        <v>0</v>
      </c>
      <c r="AX23" s="362" t="s">
        <v>226</v>
      </c>
      <c r="AY23" s="324">
        <v>0</v>
      </c>
      <c r="AZ23" s="325">
        <v>0</v>
      </c>
      <c r="BA23" s="362" t="s">
        <v>226</v>
      </c>
      <c r="BB23" s="324">
        <v>0</v>
      </c>
      <c r="BC23" s="325">
        <v>0</v>
      </c>
      <c r="BD23" s="362" t="s">
        <v>226</v>
      </c>
      <c r="BE23" s="324">
        <v>0</v>
      </c>
      <c r="BF23" s="325">
        <v>0</v>
      </c>
      <c r="BG23" s="362" t="s">
        <v>226</v>
      </c>
      <c r="BH23" s="324">
        <v>0</v>
      </c>
      <c r="BI23" s="325">
        <v>0</v>
      </c>
      <c r="BJ23" s="362" t="s">
        <v>226</v>
      </c>
      <c r="BK23" s="324">
        <v>197</v>
      </c>
      <c r="BL23" s="325">
        <v>62</v>
      </c>
      <c r="BM23" s="362">
        <v>0.45925925925925926</v>
      </c>
      <c r="BN23" s="324">
        <v>0</v>
      </c>
      <c r="BO23" s="325">
        <v>0</v>
      </c>
      <c r="BP23" s="362" t="s">
        <v>226</v>
      </c>
      <c r="BQ23" s="324">
        <v>5</v>
      </c>
      <c r="BR23" s="325">
        <v>0</v>
      </c>
      <c r="BS23" s="362">
        <v>0</v>
      </c>
    </row>
    <row r="24" spans="2:71" s="4" customFormat="1" x14ac:dyDescent="0.25">
      <c r="B24" s="321" t="s">
        <v>349</v>
      </c>
      <c r="C24" s="322">
        <v>345</v>
      </c>
      <c r="D24" s="325">
        <v>-219</v>
      </c>
      <c r="E24" s="362">
        <v>-0.38829787234042556</v>
      </c>
      <c r="F24" s="322">
        <v>5</v>
      </c>
      <c r="G24" s="325">
        <v>0</v>
      </c>
      <c r="H24" s="362">
        <v>0</v>
      </c>
      <c r="I24" s="324">
        <v>1</v>
      </c>
      <c r="J24" s="325">
        <v>0</v>
      </c>
      <c r="K24" s="362">
        <v>0</v>
      </c>
      <c r="L24" s="324">
        <v>2</v>
      </c>
      <c r="M24" s="325">
        <v>0</v>
      </c>
      <c r="N24" s="362">
        <v>0</v>
      </c>
      <c r="O24" s="324">
        <v>1</v>
      </c>
      <c r="P24" s="325">
        <v>0</v>
      </c>
      <c r="Q24" s="362">
        <v>0</v>
      </c>
      <c r="R24" s="324">
        <v>0</v>
      </c>
      <c r="S24" s="325">
        <v>0</v>
      </c>
      <c r="T24" s="362" t="s">
        <v>226</v>
      </c>
      <c r="U24" s="324">
        <v>0</v>
      </c>
      <c r="V24" s="325">
        <v>0</v>
      </c>
      <c r="W24" s="362" t="s">
        <v>226</v>
      </c>
      <c r="X24" s="324">
        <v>0</v>
      </c>
      <c r="Y24" s="325">
        <v>0</v>
      </c>
      <c r="Z24" s="362" t="s">
        <v>226</v>
      </c>
      <c r="AA24" s="324">
        <v>0</v>
      </c>
      <c r="AB24" s="325">
        <v>0</v>
      </c>
      <c r="AC24" s="362" t="s">
        <v>226</v>
      </c>
      <c r="AD24" s="324">
        <v>1</v>
      </c>
      <c r="AE24" s="325">
        <v>0</v>
      </c>
      <c r="AF24" s="362">
        <v>0</v>
      </c>
      <c r="AG24" s="324">
        <v>3</v>
      </c>
      <c r="AH24" s="325">
        <v>0</v>
      </c>
      <c r="AI24" s="362">
        <v>0</v>
      </c>
      <c r="AJ24" s="324">
        <v>1</v>
      </c>
      <c r="AK24" s="325">
        <v>0</v>
      </c>
      <c r="AL24" s="362">
        <v>0</v>
      </c>
      <c r="AM24" s="324">
        <v>0</v>
      </c>
      <c r="AN24" s="325">
        <v>0</v>
      </c>
      <c r="AO24" s="362" t="s">
        <v>226</v>
      </c>
      <c r="AP24" s="324">
        <v>0</v>
      </c>
      <c r="AQ24" s="325">
        <v>0</v>
      </c>
      <c r="AR24" s="362" t="s">
        <v>226</v>
      </c>
      <c r="AS24" s="324">
        <v>0</v>
      </c>
      <c r="AT24" s="325">
        <v>0</v>
      </c>
      <c r="AU24" s="362" t="s">
        <v>226</v>
      </c>
      <c r="AV24" s="324">
        <v>0</v>
      </c>
      <c r="AW24" s="325">
        <v>0</v>
      </c>
      <c r="AX24" s="362" t="s">
        <v>226</v>
      </c>
      <c r="AY24" s="324">
        <v>0</v>
      </c>
      <c r="AZ24" s="325">
        <v>0</v>
      </c>
      <c r="BA24" s="362" t="s">
        <v>226</v>
      </c>
      <c r="BB24" s="324">
        <v>0</v>
      </c>
      <c r="BC24" s="325">
        <v>0</v>
      </c>
      <c r="BD24" s="362" t="s">
        <v>226</v>
      </c>
      <c r="BE24" s="324">
        <v>1</v>
      </c>
      <c r="BF24" s="325">
        <v>0</v>
      </c>
      <c r="BG24" s="362">
        <v>0</v>
      </c>
      <c r="BH24" s="324">
        <v>1</v>
      </c>
      <c r="BI24" s="325">
        <v>0</v>
      </c>
      <c r="BJ24" s="362">
        <v>0</v>
      </c>
      <c r="BK24" s="324">
        <v>328</v>
      </c>
      <c r="BL24" s="325">
        <v>132</v>
      </c>
      <c r="BM24" s="362">
        <v>0.67346938775510212</v>
      </c>
      <c r="BN24" s="324">
        <v>1</v>
      </c>
      <c r="BO24" s="325">
        <v>0</v>
      </c>
      <c r="BP24" s="362">
        <v>0</v>
      </c>
      <c r="BQ24" s="324">
        <v>8</v>
      </c>
      <c r="BR24" s="325">
        <v>0</v>
      </c>
      <c r="BS24" s="362">
        <v>0</v>
      </c>
    </row>
    <row r="25" spans="2:71" s="4" customFormat="1" x14ac:dyDescent="0.25">
      <c r="B25" s="321" t="s">
        <v>45</v>
      </c>
      <c r="C25" s="322">
        <v>1762</v>
      </c>
      <c r="D25" s="325">
        <v>325</v>
      </c>
      <c r="E25" s="362">
        <v>0.22616562282533059</v>
      </c>
      <c r="F25" s="322">
        <v>60</v>
      </c>
      <c r="G25" s="325">
        <v>1</v>
      </c>
      <c r="H25" s="362">
        <v>1.6949152542372836E-2</v>
      </c>
      <c r="I25" s="324">
        <v>4</v>
      </c>
      <c r="J25" s="325">
        <v>1</v>
      </c>
      <c r="K25" s="362">
        <v>0.33333333333333326</v>
      </c>
      <c r="L25" s="324">
        <v>10</v>
      </c>
      <c r="M25" s="325">
        <v>0</v>
      </c>
      <c r="N25" s="362">
        <v>0</v>
      </c>
      <c r="O25" s="324">
        <v>16</v>
      </c>
      <c r="P25" s="325">
        <v>0</v>
      </c>
      <c r="Q25" s="362">
        <v>0</v>
      </c>
      <c r="R25" s="324">
        <v>29</v>
      </c>
      <c r="S25" s="325">
        <v>0</v>
      </c>
      <c r="T25" s="362">
        <v>0</v>
      </c>
      <c r="U25" s="324">
        <v>0</v>
      </c>
      <c r="V25" s="325">
        <v>0</v>
      </c>
      <c r="W25" s="362" t="s">
        <v>226</v>
      </c>
      <c r="X25" s="324">
        <v>1</v>
      </c>
      <c r="Y25" s="325">
        <v>0</v>
      </c>
      <c r="Z25" s="362">
        <v>0</v>
      </c>
      <c r="AA25" s="324">
        <v>0</v>
      </c>
      <c r="AB25" s="325">
        <v>0</v>
      </c>
      <c r="AC25" s="362" t="s">
        <v>226</v>
      </c>
      <c r="AD25" s="324">
        <v>0</v>
      </c>
      <c r="AE25" s="325">
        <v>0</v>
      </c>
      <c r="AF25" s="362" t="s">
        <v>226</v>
      </c>
      <c r="AG25" s="324">
        <v>24</v>
      </c>
      <c r="AH25" s="325">
        <v>0</v>
      </c>
      <c r="AI25" s="362">
        <v>0</v>
      </c>
      <c r="AJ25" s="324">
        <v>2</v>
      </c>
      <c r="AK25" s="325">
        <v>0</v>
      </c>
      <c r="AL25" s="362">
        <v>0</v>
      </c>
      <c r="AM25" s="324">
        <v>6</v>
      </c>
      <c r="AN25" s="325">
        <v>0</v>
      </c>
      <c r="AO25" s="362">
        <v>0</v>
      </c>
      <c r="AP25" s="324">
        <v>10</v>
      </c>
      <c r="AQ25" s="325">
        <v>0</v>
      </c>
      <c r="AR25" s="362">
        <v>0</v>
      </c>
      <c r="AS25" s="324">
        <v>0</v>
      </c>
      <c r="AT25" s="325">
        <v>0</v>
      </c>
      <c r="AU25" s="362" t="s">
        <v>226</v>
      </c>
      <c r="AV25" s="324">
        <v>2</v>
      </c>
      <c r="AW25" s="325">
        <v>0</v>
      </c>
      <c r="AX25" s="362">
        <v>0</v>
      </c>
      <c r="AY25" s="324">
        <v>4</v>
      </c>
      <c r="AZ25" s="325">
        <v>0</v>
      </c>
      <c r="BA25" s="362">
        <v>0</v>
      </c>
      <c r="BB25" s="324">
        <v>0</v>
      </c>
      <c r="BC25" s="325">
        <v>0</v>
      </c>
      <c r="BD25" s="362" t="s">
        <v>226</v>
      </c>
      <c r="BE25" s="324">
        <v>0</v>
      </c>
      <c r="BF25" s="325">
        <v>0</v>
      </c>
      <c r="BG25" s="362" t="s">
        <v>226</v>
      </c>
      <c r="BH25" s="324">
        <v>0</v>
      </c>
      <c r="BI25" s="325">
        <v>0</v>
      </c>
      <c r="BJ25" s="362" t="s">
        <v>226</v>
      </c>
      <c r="BK25" s="324">
        <v>1677</v>
      </c>
      <c r="BL25" s="325">
        <v>605</v>
      </c>
      <c r="BM25" s="362">
        <v>0.56436567164179108</v>
      </c>
      <c r="BN25" s="324">
        <v>0</v>
      </c>
      <c r="BO25" s="325">
        <v>0</v>
      </c>
      <c r="BP25" s="362" t="s">
        <v>226</v>
      </c>
      <c r="BQ25" s="324">
        <v>1</v>
      </c>
      <c r="BR25" s="325">
        <v>0</v>
      </c>
      <c r="BS25" s="362">
        <v>0</v>
      </c>
    </row>
    <row r="26" spans="2:71" s="4" customFormat="1" x14ac:dyDescent="0.25">
      <c r="B26" s="321" t="s">
        <v>350</v>
      </c>
      <c r="C26" s="322">
        <v>266</v>
      </c>
      <c r="D26" s="325">
        <v>-162</v>
      </c>
      <c r="E26" s="362">
        <v>-0.37850467289719625</v>
      </c>
      <c r="F26" s="322">
        <v>5</v>
      </c>
      <c r="G26" s="325">
        <v>0</v>
      </c>
      <c r="H26" s="362">
        <v>0</v>
      </c>
      <c r="I26" s="324">
        <v>0</v>
      </c>
      <c r="J26" s="325">
        <v>0</v>
      </c>
      <c r="K26" s="362" t="s">
        <v>226</v>
      </c>
      <c r="L26" s="324">
        <v>0</v>
      </c>
      <c r="M26" s="325">
        <v>0</v>
      </c>
      <c r="N26" s="362" t="s">
        <v>226</v>
      </c>
      <c r="O26" s="324">
        <v>2</v>
      </c>
      <c r="P26" s="325">
        <v>0</v>
      </c>
      <c r="Q26" s="362">
        <v>0</v>
      </c>
      <c r="R26" s="324">
        <v>3</v>
      </c>
      <c r="S26" s="325">
        <v>0</v>
      </c>
      <c r="T26" s="362">
        <v>0</v>
      </c>
      <c r="U26" s="324">
        <v>0</v>
      </c>
      <c r="V26" s="325">
        <v>0</v>
      </c>
      <c r="W26" s="362" t="s">
        <v>226</v>
      </c>
      <c r="X26" s="324">
        <v>0</v>
      </c>
      <c r="Y26" s="325">
        <v>0</v>
      </c>
      <c r="Z26" s="362" t="s">
        <v>226</v>
      </c>
      <c r="AA26" s="324">
        <v>0</v>
      </c>
      <c r="AB26" s="325">
        <v>0</v>
      </c>
      <c r="AC26" s="362" t="s">
        <v>226</v>
      </c>
      <c r="AD26" s="324">
        <v>0</v>
      </c>
      <c r="AE26" s="325">
        <v>0</v>
      </c>
      <c r="AF26" s="362" t="s">
        <v>226</v>
      </c>
      <c r="AG26" s="324">
        <v>4</v>
      </c>
      <c r="AH26" s="325">
        <v>0</v>
      </c>
      <c r="AI26" s="362">
        <v>0</v>
      </c>
      <c r="AJ26" s="324">
        <v>1</v>
      </c>
      <c r="AK26" s="325">
        <v>0</v>
      </c>
      <c r="AL26" s="362">
        <v>0</v>
      </c>
      <c r="AM26" s="324">
        <v>0</v>
      </c>
      <c r="AN26" s="325">
        <v>0</v>
      </c>
      <c r="AO26" s="362" t="s">
        <v>226</v>
      </c>
      <c r="AP26" s="324">
        <v>1</v>
      </c>
      <c r="AQ26" s="325">
        <v>0</v>
      </c>
      <c r="AR26" s="362">
        <v>0</v>
      </c>
      <c r="AS26" s="324">
        <v>0</v>
      </c>
      <c r="AT26" s="325">
        <v>0</v>
      </c>
      <c r="AU26" s="362" t="s">
        <v>226</v>
      </c>
      <c r="AV26" s="324">
        <v>0</v>
      </c>
      <c r="AW26" s="325">
        <v>0</v>
      </c>
      <c r="AX26" s="362" t="s">
        <v>226</v>
      </c>
      <c r="AY26" s="324">
        <v>0</v>
      </c>
      <c r="AZ26" s="325">
        <v>0</v>
      </c>
      <c r="BA26" s="362" t="s">
        <v>226</v>
      </c>
      <c r="BB26" s="324">
        <v>0</v>
      </c>
      <c r="BC26" s="325">
        <v>0</v>
      </c>
      <c r="BD26" s="362" t="s">
        <v>226</v>
      </c>
      <c r="BE26" s="324">
        <v>2</v>
      </c>
      <c r="BF26" s="325">
        <v>0</v>
      </c>
      <c r="BG26" s="362">
        <v>0</v>
      </c>
      <c r="BH26" s="324">
        <v>0</v>
      </c>
      <c r="BI26" s="325">
        <v>0</v>
      </c>
      <c r="BJ26" s="362" t="s">
        <v>226</v>
      </c>
      <c r="BK26" s="324">
        <v>239</v>
      </c>
      <c r="BL26" s="325">
        <v>100</v>
      </c>
      <c r="BM26" s="362">
        <v>0.71942446043165464</v>
      </c>
      <c r="BN26" s="324">
        <v>3</v>
      </c>
      <c r="BO26" s="325">
        <v>0</v>
      </c>
      <c r="BP26" s="362">
        <v>0</v>
      </c>
      <c r="BQ26" s="324">
        <v>15</v>
      </c>
      <c r="BR26" s="325">
        <v>1</v>
      </c>
      <c r="BS26" s="362">
        <v>7.1428571428571397E-2</v>
      </c>
    </row>
    <row r="27" spans="2:71" s="4" customFormat="1" x14ac:dyDescent="0.25">
      <c r="B27" s="321" t="s">
        <v>351</v>
      </c>
      <c r="C27" s="322">
        <v>385</v>
      </c>
      <c r="D27" s="325">
        <v>1</v>
      </c>
      <c r="E27" s="362">
        <v>2.6041666666667407E-3</v>
      </c>
      <c r="F27" s="322">
        <v>2</v>
      </c>
      <c r="G27" s="325">
        <v>0</v>
      </c>
      <c r="H27" s="362">
        <v>0</v>
      </c>
      <c r="I27" s="324">
        <v>1</v>
      </c>
      <c r="J27" s="325">
        <v>0</v>
      </c>
      <c r="K27" s="362">
        <v>0</v>
      </c>
      <c r="L27" s="324">
        <v>1</v>
      </c>
      <c r="M27" s="325">
        <v>0</v>
      </c>
      <c r="N27" s="362">
        <v>0</v>
      </c>
      <c r="O27" s="324">
        <v>0</v>
      </c>
      <c r="P27" s="325">
        <v>0</v>
      </c>
      <c r="Q27" s="362" t="s">
        <v>226</v>
      </c>
      <c r="R27" s="324">
        <v>0</v>
      </c>
      <c r="S27" s="325">
        <v>0</v>
      </c>
      <c r="T27" s="362" t="s">
        <v>226</v>
      </c>
      <c r="U27" s="324">
        <v>0</v>
      </c>
      <c r="V27" s="325">
        <v>0</v>
      </c>
      <c r="W27" s="362" t="s">
        <v>226</v>
      </c>
      <c r="X27" s="324">
        <v>0</v>
      </c>
      <c r="Y27" s="325">
        <v>0</v>
      </c>
      <c r="Z27" s="362" t="s">
        <v>226</v>
      </c>
      <c r="AA27" s="324">
        <v>0</v>
      </c>
      <c r="AB27" s="325">
        <v>0</v>
      </c>
      <c r="AC27" s="362" t="s">
        <v>226</v>
      </c>
      <c r="AD27" s="324">
        <v>0</v>
      </c>
      <c r="AE27" s="325">
        <v>0</v>
      </c>
      <c r="AF27" s="362" t="s">
        <v>226</v>
      </c>
      <c r="AG27" s="324">
        <v>1</v>
      </c>
      <c r="AH27" s="325">
        <v>0</v>
      </c>
      <c r="AI27" s="362">
        <v>0</v>
      </c>
      <c r="AJ27" s="324">
        <v>0</v>
      </c>
      <c r="AK27" s="325">
        <v>0</v>
      </c>
      <c r="AL27" s="362" t="s">
        <v>226</v>
      </c>
      <c r="AM27" s="324">
        <v>0</v>
      </c>
      <c r="AN27" s="325">
        <v>0</v>
      </c>
      <c r="AO27" s="362" t="s">
        <v>226</v>
      </c>
      <c r="AP27" s="324">
        <v>0</v>
      </c>
      <c r="AQ27" s="325">
        <v>0</v>
      </c>
      <c r="AR27" s="362" t="s">
        <v>226</v>
      </c>
      <c r="AS27" s="324">
        <v>0</v>
      </c>
      <c r="AT27" s="325">
        <v>0</v>
      </c>
      <c r="AU27" s="362" t="s">
        <v>226</v>
      </c>
      <c r="AV27" s="324">
        <v>0</v>
      </c>
      <c r="AW27" s="325">
        <v>0</v>
      </c>
      <c r="AX27" s="362" t="s">
        <v>226</v>
      </c>
      <c r="AY27" s="324">
        <v>0</v>
      </c>
      <c r="AZ27" s="325">
        <v>0</v>
      </c>
      <c r="BA27" s="362" t="s">
        <v>226</v>
      </c>
      <c r="BB27" s="324">
        <v>0</v>
      </c>
      <c r="BC27" s="325">
        <v>0</v>
      </c>
      <c r="BD27" s="362" t="s">
        <v>226</v>
      </c>
      <c r="BE27" s="324">
        <v>0</v>
      </c>
      <c r="BF27" s="325">
        <v>0</v>
      </c>
      <c r="BG27" s="362" t="s">
        <v>226</v>
      </c>
      <c r="BH27" s="324">
        <v>1</v>
      </c>
      <c r="BI27" s="325">
        <v>0</v>
      </c>
      <c r="BJ27" s="362">
        <v>0</v>
      </c>
      <c r="BK27" s="324">
        <v>378</v>
      </c>
      <c r="BL27" s="325">
        <v>150</v>
      </c>
      <c r="BM27" s="362">
        <v>0.65789473684210531</v>
      </c>
      <c r="BN27" s="324">
        <v>1</v>
      </c>
      <c r="BO27" s="325">
        <v>0</v>
      </c>
      <c r="BP27" s="362">
        <v>0</v>
      </c>
      <c r="BQ27" s="324">
        <v>3</v>
      </c>
      <c r="BR27" s="325">
        <v>0</v>
      </c>
      <c r="BS27" s="362">
        <v>0</v>
      </c>
    </row>
    <row r="28" spans="2:71" s="4" customFormat="1" x14ac:dyDescent="0.25">
      <c r="B28" s="321" t="s">
        <v>352</v>
      </c>
      <c r="C28" s="322">
        <v>57</v>
      </c>
      <c r="D28" s="325">
        <v>-15</v>
      </c>
      <c r="E28" s="362">
        <v>-0.20833333333333337</v>
      </c>
      <c r="F28" s="322">
        <v>0</v>
      </c>
      <c r="G28" s="325">
        <v>0</v>
      </c>
      <c r="H28" s="362" t="s">
        <v>226</v>
      </c>
      <c r="I28" s="324">
        <v>0</v>
      </c>
      <c r="J28" s="325">
        <v>0</v>
      </c>
      <c r="K28" s="362" t="s">
        <v>226</v>
      </c>
      <c r="L28" s="324">
        <v>0</v>
      </c>
      <c r="M28" s="325">
        <v>0</v>
      </c>
      <c r="N28" s="362" t="s">
        <v>226</v>
      </c>
      <c r="O28" s="324">
        <v>0</v>
      </c>
      <c r="P28" s="325">
        <v>0</v>
      </c>
      <c r="Q28" s="362" t="s">
        <v>226</v>
      </c>
      <c r="R28" s="324">
        <v>0</v>
      </c>
      <c r="S28" s="325">
        <v>0</v>
      </c>
      <c r="T28" s="362" t="s">
        <v>226</v>
      </c>
      <c r="U28" s="324">
        <v>0</v>
      </c>
      <c r="V28" s="325">
        <v>0</v>
      </c>
      <c r="W28" s="362" t="s">
        <v>226</v>
      </c>
      <c r="X28" s="324">
        <v>0</v>
      </c>
      <c r="Y28" s="325">
        <v>0</v>
      </c>
      <c r="Z28" s="362" t="s">
        <v>226</v>
      </c>
      <c r="AA28" s="324">
        <v>0</v>
      </c>
      <c r="AB28" s="325">
        <v>0</v>
      </c>
      <c r="AC28" s="362" t="s">
        <v>226</v>
      </c>
      <c r="AD28" s="324">
        <v>0</v>
      </c>
      <c r="AE28" s="325">
        <v>0</v>
      </c>
      <c r="AF28" s="362" t="s">
        <v>226</v>
      </c>
      <c r="AG28" s="324">
        <v>3</v>
      </c>
      <c r="AH28" s="325">
        <v>0</v>
      </c>
      <c r="AI28" s="362">
        <v>0</v>
      </c>
      <c r="AJ28" s="324">
        <v>0</v>
      </c>
      <c r="AK28" s="325">
        <v>0</v>
      </c>
      <c r="AL28" s="362" t="s">
        <v>226</v>
      </c>
      <c r="AM28" s="324">
        <v>0</v>
      </c>
      <c r="AN28" s="325">
        <v>0</v>
      </c>
      <c r="AO28" s="362" t="s">
        <v>226</v>
      </c>
      <c r="AP28" s="324">
        <v>0</v>
      </c>
      <c r="AQ28" s="325">
        <v>0</v>
      </c>
      <c r="AR28" s="362" t="s">
        <v>226</v>
      </c>
      <c r="AS28" s="324">
        <v>0</v>
      </c>
      <c r="AT28" s="325">
        <v>0</v>
      </c>
      <c r="AU28" s="362" t="s">
        <v>226</v>
      </c>
      <c r="AV28" s="324">
        <v>0</v>
      </c>
      <c r="AW28" s="325">
        <v>0</v>
      </c>
      <c r="AX28" s="362" t="s">
        <v>226</v>
      </c>
      <c r="AY28" s="324">
        <v>0</v>
      </c>
      <c r="AZ28" s="325">
        <v>0</v>
      </c>
      <c r="BA28" s="362" t="s">
        <v>226</v>
      </c>
      <c r="BB28" s="324">
        <v>0</v>
      </c>
      <c r="BC28" s="325">
        <v>0</v>
      </c>
      <c r="BD28" s="362" t="s">
        <v>226</v>
      </c>
      <c r="BE28" s="324">
        <v>3</v>
      </c>
      <c r="BF28" s="325">
        <v>0</v>
      </c>
      <c r="BG28" s="362">
        <v>0</v>
      </c>
      <c r="BH28" s="324">
        <v>0</v>
      </c>
      <c r="BI28" s="325">
        <v>0</v>
      </c>
      <c r="BJ28" s="362" t="s">
        <v>226</v>
      </c>
      <c r="BK28" s="324">
        <v>50</v>
      </c>
      <c r="BL28" s="325">
        <v>18</v>
      </c>
      <c r="BM28" s="362">
        <v>0.5625</v>
      </c>
      <c r="BN28" s="324">
        <v>1</v>
      </c>
      <c r="BO28" s="325">
        <v>0</v>
      </c>
      <c r="BP28" s="362">
        <v>0</v>
      </c>
      <c r="BQ28" s="324">
        <v>3</v>
      </c>
      <c r="BR28" s="325">
        <v>0</v>
      </c>
      <c r="BS28" s="362">
        <v>0</v>
      </c>
    </row>
    <row r="29" spans="2:71" s="4" customFormat="1" x14ac:dyDescent="0.25">
      <c r="B29" s="321" t="s">
        <v>47</v>
      </c>
      <c r="C29" s="322">
        <v>1275</v>
      </c>
      <c r="D29" s="325">
        <v>824</v>
      </c>
      <c r="E29" s="362">
        <v>1.8270509977827052</v>
      </c>
      <c r="F29" s="322">
        <v>7</v>
      </c>
      <c r="G29" s="325">
        <v>0</v>
      </c>
      <c r="H29" s="362">
        <v>0</v>
      </c>
      <c r="I29" s="324">
        <v>0</v>
      </c>
      <c r="J29" s="325">
        <v>0</v>
      </c>
      <c r="K29" s="362" t="s">
        <v>226</v>
      </c>
      <c r="L29" s="324">
        <v>0</v>
      </c>
      <c r="M29" s="325">
        <v>0</v>
      </c>
      <c r="N29" s="362" t="s">
        <v>226</v>
      </c>
      <c r="O29" s="324">
        <v>1</v>
      </c>
      <c r="P29" s="325">
        <v>0</v>
      </c>
      <c r="Q29" s="362">
        <v>0</v>
      </c>
      <c r="R29" s="324">
        <v>2</v>
      </c>
      <c r="S29" s="325">
        <v>0</v>
      </c>
      <c r="T29" s="362">
        <v>0</v>
      </c>
      <c r="U29" s="324">
        <v>3</v>
      </c>
      <c r="V29" s="325">
        <v>0</v>
      </c>
      <c r="W29" s="362">
        <v>0</v>
      </c>
      <c r="X29" s="324">
        <v>0</v>
      </c>
      <c r="Y29" s="325">
        <v>0</v>
      </c>
      <c r="Z29" s="362" t="s">
        <v>226</v>
      </c>
      <c r="AA29" s="324">
        <v>0</v>
      </c>
      <c r="AB29" s="325">
        <v>0</v>
      </c>
      <c r="AC29" s="362" t="s">
        <v>226</v>
      </c>
      <c r="AD29" s="324">
        <v>1</v>
      </c>
      <c r="AE29" s="325">
        <v>0</v>
      </c>
      <c r="AF29" s="362">
        <v>0</v>
      </c>
      <c r="AG29" s="324">
        <v>13</v>
      </c>
      <c r="AH29" s="325">
        <v>0</v>
      </c>
      <c r="AI29" s="362">
        <v>0</v>
      </c>
      <c r="AJ29" s="324">
        <v>3</v>
      </c>
      <c r="AK29" s="325">
        <v>0</v>
      </c>
      <c r="AL29" s="362">
        <v>0</v>
      </c>
      <c r="AM29" s="324">
        <v>2</v>
      </c>
      <c r="AN29" s="325">
        <v>0</v>
      </c>
      <c r="AO29" s="362">
        <v>0</v>
      </c>
      <c r="AP29" s="324">
        <v>3</v>
      </c>
      <c r="AQ29" s="325">
        <v>0</v>
      </c>
      <c r="AR29" s="362">
        <v>0</v>
      </c>
      <c r="AS29" s="324">
        <v>0</v>
      </c>
      <c r="AT29" s="325">
        <v>0</v>
      </c>
      <c r="AU29" s="362" t="s">
        <v>226</v>
      </c>
      <c r="AV29" s="324">
        <v>3</v>
      </c>
      <c r="AW29" s="325">
        <v>0</v>
      </c>
      <c r="AX29" s="362">
        <v>0</v>
      </c>
      <c r="AY29" s="324">
        <v>0</v>
      </c>
      <c r="AZ29" s="325">
        <v>0</v>
      </c>
      <c r="BA29" s="362" t="s">
        <v>226</v>
      </c>
      <c r="BB29" s="324">
        <v>0</v>
      </c>
      <c r="BC29" s="325">
        <v>0</v>
      </c>
      <c r="BD29" s="362" t="s">
        <v>226</v>
      </c>
      <c r="BE29" s="324">
        <v>2</v>
      </c>
      <c r="BF29" s="325">
        <v>0</v>
      </c>
      <c r="BG29" s="362">
        <v>0</v>
      </c>
      <c r="BH29" s="324">
        <v>0</v>
      </c>
      <c r="BI29" s="325">
        <v>0</v>
      </c>
      <c r="BJ29" s="362" t="s">
        <v>226</v>
      </c>
      <c r="BK29" s="324">
        <v>1251</v>
      </c>
      <c r="BL29" s="325">
        <v>545</v>
      </c>
      <c r="BM29" s="362">
        <v>0.77195467422096309</v>
      </c>
      <c r="BN29" s="324">
        <v>1</v>
      </c>
      <c r="BO29" s="325">
        <v>0</v>
      </c>
      <c r="BP29" s="362">
        <v>0</v>
      </c>
      <c r="BQ29" s="324">
        <v>3</v>
      </c>
      <c r="BR29" s="325">
        <v>0</v>
      </c>
      <c r="BS29" s="362">
        <v>0</v>
      </c>
    </row>
    <row r="30" spans="2:71" s="4" customFormat="1" x14ac:dyDescent="0.25">
      <c r="B30" s="321" t="s">
        <v>353</v>
      </c>
      <c r="C30" s="322">
        <v>1966</v>
      </c>
      <c r="D30" s="325">
        <v>-727</v>
      </c>
      <c r="E30" s="362">
        <v>-0.26995915336056442</v>
      </c>
      <c r="F30" s="322">
        <v>32</v>
      </c>
      <c r="G30" s="325">
        <v>1</v>
      </c>
      <c r="H30" s="362">
        <v>3.2258064516129004E-2</v>
      </c>
      <c r="I30" s="324">
        <v>8</v>
      </c>
      <c r="J30" s="325">
        <v>0</v>
      </c>
      <c r="K30" s="362">
        <v>0</v>
      </c>
      <c r="L30" s="324">
        <v>6</v>
      </c>
      <c r="M30" s="325">
        <v>0</v>
      </c>
      <c r="N30" s="362">
        <v>0</v>
      </c>
      <c r="O30" s="324">
        <v>7</v>
      </c>
      <c r="P30" s="325">
        <v>0</v>
      </c>
      <c r="Q30" s="362">
        <v>0</v>
      </c>
      <c r="R30" s="324">
        <v>8</v>
      </c>
      <c r="S30" s="325">
        <v>1</v>
      </c>
      <c r="T30" s="362">
        <v>0.14285714285714279</v>
      </c>
      <c r="U30" s="324">
        <v>1</v>
      </c>
      <c r="V30" s="325">
        <v>0</v>
      </c>
      <c r="W30" s="362">
        <v>0</v>
      </c>
      <c r="X30" s="324">
        <v>0</v>
      </c>
      <c r="Y30" s="325">
        <v>0</v>
      </c>
      <c r="Z30" s="362" t="s">
        <v>226</v>
      </c>
      <c r="AA30" s="324">
        <v>0</v>
      </c>
      <c r="AB30" s="325">
        <v>0</v>
      </c>
      <c r="AC30" s="362" t="s">
        <v>226</v>
      </c>
      <c r="AD30" s="324">
        <v>2</v>
      </c>
      <c r="AE30" s="325">
        <v>0</v>
      </c>
      <c r="AF30" s="362">
        <v>0</v>
      </c>
      <c r="AG30" s="324">
        <v>5</v>
      </c>
      <c r="AH30" s="325">
        <v>1</v>
      </c>
      <c r="AI30" s="362">
        <v>0.25</v>
      </c>
      <c r="AJ30" s="324">
        <v>0</v>
      </c>
      <c r="AK30" s="325">
        <v>0</v>
      </c>
      <c r="AL30" s="362" t="s">
        <v>226</v>
      </c>
      <c r="AM30" s="324">
        <v>0</v>
      </c>
      <c r="AN30" s="325">
        <v>0</v>
      </c>
      <c r="AO30" s="362" t="s">
        <v>226</v>
      </c>
      <c r="AP30" s="324">
        <v>0</v>
      </c>
      <c r="AQ30" s="325">
        <v>0</v>
      </c>
      <c r="AR30" s="362" t="s">
        <v>226</v>
      </c>
      <c r="AS30" s="324">
        <v>0</v>
      </c>
      <c r="AT30" s="325">
        <v>0</v>
      </c>
      <c r="AU30" s="362" t="s">
        <v>226</v>
      </c>
      <c r="AV30" s="324">
        <v>0</v>
      </c>
      <c r="AW30" s="325">
        <v>0</v>
      </c>
      <c r="AX30" s="362" t="s">
        <v>226</v>
      </c>
      <c r="AY30" s="324">
        <v>0</v>
      </c>
      <c r="AZ30" s="325">
        <v>0</v>
      </c>
      <c r="BA30" s="362" t="s">
        <v>226</v>
      </c>
      <c r="BB30" s="324">
        <v>0</v>
      </c>
      <c r="BC30" s="325">
        <v>0</v>
      </c>
      <c r="BD30" s="362" t="s">
        <v>226</v>
      </c>
      <c r="BE30" s="324">
        <v>4</v>
      </c>
      <c r="BF30" s="325">
        <v>1</v>
      </c>
      <c r="BG30" s="362">
        <v>0.33333333333333326</v>
      </c>
      <c r="BH30" s="324">
        <v>1</v>
      </c>
      <c r="BI30" s="325">
        <v>0</v>
      </c>
      <c r="BJ30" s="362">
        <v>0</v>
      </c>
      <c r="BK30" s="324">
        <v>1926</v>
      </c>
      <c r="BL30" s="325">
        <v>603</v>
      </c>
      <c r="BM30" s="362">
        <v>0.45578231292517013</v>
      </c>
      <c r="BN30" s="324">
        <v>0</v>
      </c>
      <c r="BO30" s="325">
        <v>0</v>
      </c>
      <c r="BP30" s="362" t="s">
        <v>226</v>
      </c>
      <c r="BQ30" s="324">
        <v>3</v>
      </c>
      <c r="BR30" s="325">
        <v>1</v>
      </c>
      <c r="BS30" s="362">
        <v>0.5</v>
      </c>
    </row>
    <row r="31" spans="2:71" s="4" customFormat="1" x14ac:dyDescent="0.25">
      <c r="B31" s="321" t="s">
        <v>354</v>
      </c>
      <c r="C31" s="322">
        <v>349</v>
      </c>
      <c r="D31" s="325">
        <v>27</v>
      </c>
      <c r="E31" s="362">
        <v>8.3850931677018625E-2</v>
      </c>
      <c r="F31" s="322">
        <v>0</v>
      </c>
      <c r="G31" s="325">
        <v>0</v>
      </c>
      <c r="H31" s="362" t="s">
        <v>226</v>
      </c>
      <c r="I31" s="324">
        <v>0</v>
      </c>
      <c r="J31" s="325">
        <v>0</v>
      </c>
      <c r="K31" s="362" t="s">
        <v>226</v>
      </c>
      <c r="L31" s="324">
        <v>0</v>
      </c>
      <c r="M31" s="325">
        <v>0</v>
      </c>
      <c r="N31" s="362" t="s">
        <v>226</v>
      </c>
      <c r="O31" s="324">
        <v>0</v>
      </c>
      <c r="P31" s="325">
        <v>0</v>
      </c>
      <c r="Q31" s="362" t="s">
        <v>226</v>
      </c>
      <c r="R31" s="324">
        <v>0</v>
      </c>
      <c r="S31" s="325">
        <v>0</v>
      </c>
      <c r="T31" s="362" t="s">
        <v>226</v>
      </c>
      <c r="U31" s="324">
        <v>0</v>
      </c>
      <c r="V31" s="325">
        <v>0</v>
      </c>
      <c r="W31" s="362" t="s">
        <v>226</v>
      </c>
      <c r="X31" s="324">
        <v>0</v>
      </c>
      <c r="Y31" s="325">
        <v>0</v>
      </c>
      <c r="Z31" s="362" t="s">
        <v>226</v>
      </c>
      <c r="AA31" s="324">
        <v>0</v>
      </c>
      <c r="AB31" s="325">
        <v>0</v>
      </c>
      <c r="AC31" s="362" t="s">
        <v>226</v>
      </c>
      <c r="AD31" s="324">
        <v>0</v>
      </c>
      <c r="AE31" s="325">
        <v>0</v>
      </c>
      <c r="AF31" s="362" t="s">
        <v>226</v>
      </c>
      <c r="AG31" s="324">
        <v>0</v>
      </c>
      <c r="AH31" s="325">
        <v>0</v>
      </c>
      <c r="AI31" s="362" t="s">
        <v>226</v>
      </c>
      <c r="AJ31" s="324">
        <v>0</v>
      </c>
      <c r="AK31" s="325">
        <v>0</v>
      </c>
      <c r="AL31" s="362" t="s">
        <v>226</v>
      </c>
      <c r="AM31" s="324">
        <v>0</v>
      </c>
      <c r="AN31" s="325">
        <v>0</v>
      </c>
      <c r="AO31" s="362" t="s">
        <v>226</v>
      </c>
      <c r="AP31" s="324">
        <v>0</v>
      </c>
      <c r="AQ31" s="325">
        <v>0</v>
      </c>
      <c r="AR31" s="362" t="s">
        <v>226</v>
      </c>
      <c r="AS31" s="324">
        <v>0</v>
      </c>
      <c r="AT31" s="325">
        <v>0</v>
      </c>
      <c r="AU31" s="362" t="s">
        <v>226</v>
      </c>
      <c r="AV31" s="324">
        <v>0</v>
      </c>
      <c r="AW31" s="325">
        <v>0</v>
      </c>
      <c r="AX31" s="362" t="s">
        <v>226</v>
      </c>
      <c r="AY31" s="324">
        <v>0</v>
      </c>
      <c r="AZ31" s="325">
        <v>0</v>
      </c>
      <c r="BA31" s="362" t="s">
        <v>226</v>
      </c>
      <c r="BB31" s="324">
        <v>0</v>
      </c>
      <c r="BC31" s="325">
        <v>0</v>
      </c>
      <c r="BD31" s="362" t="s">
        <v>226</v>
      </c>
      <c r="BE31" s="324">
        <v>0</v>
      </c>
      <c r="BF31" s="325">
        <v>0</v>
      </c>
      <c r="BG31" s="362" t="s">
        <v>226</v>
      </c>
      <c r="BH31" s="324">
        <v>0</v>
      </c>
      <c r="BI31" s="325">
        <v>0</v>
      </c>
      <c r="BJ31" s="362" t="s">
        <v>226</v>
      </c>
      <c r="BK31" s="324">
        <v>349</v>
      </c>
      <c r="BL31" s="325">
        <v>75</v>
      </c>
      <c r="BM31" s="362">
        <v>0.27372262773722622</v>
      </c>
      <c r="BN31" s="324">
        <v>0</v>
      </c>
      <c r="BO31" s="325">
        <v>0</v>
      </c>
      <c r="BP31" s="362" t="s">
        <v>226</v>
      </c>
      <c r="BQ31" s="324">
        <v>0</v>
      </c>
      <c r="BR31" s="325" t="s">
        <v>226</v>
      </c>
      <c r="BS31" s="362" t="s">
        <v>226</v>
      </c>
    </row>
    <row r="32" spans="2:71" s="4" customFormat="1" x14ac:dyDescent="0.25">
      <c r="B32" s="321" t="s">
        <v>49</v>
      </c>
      <c r="C32" s="322">
        <v>1300</v>
      </c>
      <c r="D32" s="325">
        <v>691</v>
      </c>
      <c r="E32" s="362">
        <v>1.1346469622331692</v>
      </c>
      <c r="F32" s="322">
        <v>8</v>
      </c>
      <c r="G32" s="325">
        <v>0</v>
      </c>
      <c r="H32" s="362">
        <v>0</v>
      </c>
      <c r="I32" s="324">
        <v>0</v>
      </c>
      <c r="J32" s="325">
        <v>0</v>
      </c>
      <c r="K32" s="362" t="s">
        <v>226</v>
      </c>
      <c r="L32" s="324">
        <v>0</v>
      </c>
      <c r="M32" s="325">
        <v>0</v>
      </c>
      <c r="N32" s="362" t="s">
        <v>226</v>
      </c>
      <c r="O32" s="324">
        <v>2</v>
      </c>
      <c r="P32" s="325">
        <v>0</v>
      </c>
      <c r="Q32" s="362">
        <v>0</v>
      </c>
      <c r="R32" s="324">
        <v>6</v>
      </c>
      <c r="S32" s="325">
        <v>0</v>
      </c>
      <c r="T32" s="362">
        <v>0</v>
      </c>
      <c r="U32" s="324">
        <v>0</v>
      </c>
      <c r="V32" s="325">
        <v>0</v>
      </c>
      <c r="W32" s="362" t="s">
        <v>226</v>
      </c>
      <c r="X32" s="324">
        <v>0</v>
      </c>
      <c r="Y32" s="325">
        <v>0</v>
      </c>
      <c r="Z32" s="362" t="s">
        <v>226</v>
      </c>
      <c r="AA32" s="324">
        <v>0</v>
      </c>
      <c r="AB32" s="325">
        <v>0</v>
      </c>
      <c r="AC32" s="362" t="s">
        <v>226</v>
      </c>
      <c r="AD32" s="324">
        <v>0</v>
      </c>
      <c r="AE32" s="325">
        <v>0</v>
      </c>
      <c r="AF32" s="362" t="s">
        <v>226</v>
      </c>
      <c r="AG32" s="324">
        <v>15</v>
      </c>
      <c r="AH32" s="325">
        <v>0</v>
      </c>
      <c r="AI32" s="362">
        <v>0</v>
      </c>
      <c r="AJ32" s="324">
        <v>9</v>
      </c>
      <c r="AK32" s="325">
        <v>0</v>
      </c>
      <c r="AL32" s="362">
        <v>0</v>
      </c>
      <c r="AM32" s="324">
        <v>3</v>
      </c>
      <c r="AN32" s="325">
        <v>0</v>
      </c>
      <c r="AO32" s="362">
        <v>0</v>
      </c>
      <c r="AP32" s="324">
        <v>0</v>
      </c>
      <c r="AQ32" s="325">
        <v>0</v>
      </c>
      <c r="AR32" s="362" t="s">
        <v>226</v>
      </c>
      <c r="AS32" s="324">
        <v>0</v>
      </c>
      <c r="AT32" s="325">
        <v>0</v>
      </c>
      <c r="AU32" s="362" t="s">
        <v>226</v>
      </c>
      <c r="AV32" s="324">
        <v>0</v>
      </c>
      <c r="AW32" s="325">
        <v>0</v>
      </c>
      <c r="AX32" s="362" t="s">
        <v>226</v>
      </c>
      <c r="AY32" s="324">
        <v>1</v>
      </c>
      <c r="AZ32" s="325">
        <v>0</v>
      </c>
      <c r="BA32" s="362">
        <v>0</v>
      </c>
      <c r="BB32" s="324">
        <v>2</v>
      </c>
      <c r="BC32" s="325">
        <v>0</v>
      </c>
      <c r="BD32" s="362">
        <v>0</v>
      </c>
      <c r="BE32" s="324">
        <v>0</v>
      </c>
      <c r="BF32" s="325">
        <v>0</v>
      </c>
      <c r="BG32" s="362" t="s">
        <v>226</v>
      </c>
      <c r="BH32" s="324">
        <v>0</v>
      </c>
      <c r="BI32" s="325">
        <v>0</v>
      </c>
      <c r="BJ32" s="362" t="s">
        <v>226</v>
      </c>
      <c r="BK32" s="324">
        <v>1277</v>
      </c>
      <c r="BL32" s="325">
        <v>281</v>
      </c>
      <c r="BM32" s="362">
        <v>0.28212851405622486</v>
      </c>
      <c r="BN32" s="324">
        <v>0</v>
      </c>
      <c r="BO32" s="325">
        <v>0</v>
      </c>
      <c r="BP32" s="362" t="s">
        <v>226</v>
      </c>
      <c r="BQ32" s="324">
        <v>0</v>
      </c>
      <c r="BR32" s="325" t="s">
        <v>226</v>
      </c>
      <c r="BS32" s="362" t="s">
        <v>226</v>
      </c>
    </row>
    <row r="33" spans="1:71" s="4" customFormat="1" x14ac:dyDescent="0.25">
      <c r="B33" s="321" t="s">
        <v>355</v>
      </c>
      <c r="C33" s="322">
        <v>128</v>
      </c>
      <c r="D33" s="325">
        <v>-74</v>
      </c>
      <c r="E33" s="362">
        <v>-0.36633663366336633</v>
      </c>
      <c r="F33" s="322">
        <v>1</v>
      </c>
      <c r="G33" s="325">
        <v>0</v>
      </c>
      <c r="H33" s="362">
        <v>0</v>
      </c>
      <c r="I33" s="324">
        <v>0</v>
      </c>
      <c r="J33" s="325">
        <v>0</v>
      </c>
      <c r="K33" s="362" t="s">
        <v>226</v>
      </c>
      <c r="L33" s="324">
        <v>1</v>
      </c>
      <c r="M33" s="325">
        <v>0</v>
      </c>
      <c r="N33" s="362">
        <v>0</v>
      </c>
      <c r="O33" s="324">
        <v>0</v>
      </c>
      <c r="P33" s="325">
        <v>0</v>
      </c>
      <c r="Q33" s="362" t="s">
        <v>226</v>
      </c>
      <c r="R33" s="324">
        <v>0</v>
      </c>
      <c r="S33" s="325">
        <v>0</v>
      </c>
      <c r="T33" s="362" t="s">
        <v>226</v>
      </c>
      <c r="U33" s="324">
        <v>0</v>
      </c>
      <c r="V33" s="325">
        <v>0</v>
      </c>
      <c r="W33" s="362" t="s">
        <v>226</v>
      </c>
      <c r="X33" s="324">
        <v>0</v>
      </c>
      <c r="Y33" s="325">
        <v>0</v>
      </c>
      <c r="Z33" s="362" t="s">
        <v>226</v>
      </c>
      <c r="AA33" s="324">
        <v>0</v>
      </c>
      <c r="AB33" s="325">
        <v>0</v>
      </c>
      <c r="AC33" s="362" t="s">
        <v>226</v>
      </c>
      <c r="AD33" s="324">
        <v>0</v>
      </c>
      <c r="AE33" s="325">
        <v>0</v>
      </c>
      <c r="AF33" s="362" t="s">
        <v>226</v>
      </c>
      <c r="AG33" s="324">
        <v>0</v>
      </c>
      <c r="AH33" s="325">
        <v>0</v>
      </c>
      <c r="AI33" s="362" t="s">
        <v>226</v>
      </c>
      <c r="AJ33" s="324">
        <v>0</v>
      </c>
      <c r="AK33" s="325">
        <v>0</v>
      </c>
      <c r="AL33" s="362" t="s">
        <v>226</v>
      </c>
      <c r="AM33" s="324">
        <v>0</v>
      </c>
      <c r="AN33" s="325">
        <v>0</v>
      </c>
      <c r="AO33" s="362" t="s">
        <v>226</v>
      </c>
      <c r="AP33" s="324">
        <v>0</v>
      </c>
      <c r="AQ33" s="325">
        <v>0</v>
      </c>
      <c r="AR33" s="362" t="s">
        <v>226</v>
      </c>
      <c r="AS33" s="324">
        <v>0</v>
      </c>
      <c r="AT33" s="325">
        <v>0</v>
      </c>
      <c r="AU33" s="362" t="s">
        <v>226</v>
      </c>
      <c r="AV33" s="324">
        <v>0</v>
      </c>
      <c r="AW33" s="325">
        <v>0</v>
      </c>
      <c r="AX33" s="362" t="s">
        <v>226</v>
      </c>
      <c r="AY33" s="324">
        <v>0</v>
      </c>
      <c r="AZ33" s="325">
        <v>0</v>
      </c>
      <c r="BA33" s="362" t="s">
        <v>226</v>
      </c>
      <c r="BB33" s="324">
        <v>0</v>
      </c>
      <c r="BC33" s="325">
        <v>0</v>
      </c>
      <c r="BD33" s="362" t="s">
        <v>226</v>
      </c>
      <c r="BE33" s="324">
        <v>0</v>
      </c>
      <c r="BF33" s="325">
        <v>0</v>
      </c>
      <c r="BG33" s="362" t="s">
        <v>226</v>
      </c>
      <c r="BH33" s="324">
        <v>0</v>
      </c>
      <c r="BI33" s="325">
        <v>0</v>
      </c>
      <c r="BJ33" s="362" t="s">
        <v>226</v>
      </c>
      <c r="BK33" s="324">
        <v>126</v>
      </c>
      <c r="BL33" s="325">
        <v>41</v>
      </c>
      <c r="BM33" s="362">
        <v>0.48235294117647065</v>
      </c>
      <c r="BN33" s="324">
        <v>0</v>
      </c>
      <c r="BO33" s="325">
        <v>0</v>
      </c>
      <c r="BP33" s="362" t="s">
        <v>226</v>
      </c>
      <c r="BQ33" s="324">
        <v>1</v>
      </c>
      <c r="BR33" s="325">
        <v>0</v>
      </c>
      <c r="BS33" s="362">
        <v>0</v>
      </c>
    </row>
    <row r="34" spans="1:71" s="4" customFormat="1" x14ac:dyDescent="0.25">
      <c r="B34" s="321" t="s">
        <v>356</v>
      </c>
      <c r="C34" s="322">
        <v>124</v>
      </c>
      <c r="D34" s="325">
        <v>16</v>
      </c>
      <c r="E34" s="362">
        <v>0.14814814814814814</v>
      </c>
      <c r="F34" s="322">
        <v>1</v>
      </c>
      <c r="G34" s="325">
        <v>0</v>
      </c>
      <c r="H34" s="362">
        <v>0</v>
      </c>
      <c r="I34" s="324">
        <v>0</v>
      </c>
      <c r="J34" s="325">
        <v>0</v>
      </c>
      <c r="K34" s="362" t="s">
        <v>226</v>
      </c>
      <c r="L34" s="324">
        <v>0</v>
      </c>
      <c r="M34" s="325">
        <v>0</v>
      </c>
      <c r="N34" s="362" t="s">
        <v>226</v>
      </c>
      <c r="O34" s="324">
        <v>0</v>
      </c>
      <c r="P34" s="325">
        <v>0</v>
      </c>
      <c r="Q34" s="362" t="s">
        <v>226</v>
      </c>
      <c r="R34" s="324">
        <v>1</v>
      </c>
      <c r="S34" s="325">
        <v>0</v>
      </c>
      <c r="T34" s="362">
        <v>0</v>
      </c>
      <c r="U34" s="324">
        <v>0</v>
      </c>
      <c r="V34" s="325">
        <v>0</v>
      </c>
      <c r="W34" s="362" t="s">
        <v>226</v>
      </c>
      <c r="X34" s="324">
        <v>0</v>
      </c>
      <c r="Y34" s="325">
        <v>0</v>
      </c>
      <c r="Z34" s="362" t="s">
        <v>226</v>
      </c>
      <c r="AA34" s="324">
        <v>0</v>
      </c>
      <c r="AB34" s="325">
        <v>0</v>
      </c>
      <c r="AC34" s="362" t="s">
        <v>226</v>
      </c>
      <c r="AD34" s="324">
        <v>0</v>
      </c>
      <c r="AE34" s="325">
        <v>0</v>
      </c>
      <c r="AF34" s="362" t="s">
        <v>226</v>
      </c>
      <c r="AG34" s="324">
        <v>2</v>
      </c>
      <c r="AH34" s="325">
        <v>1</v>
      </c>
      <c r="AI34" s="362">
        <v>1</v>
      </c>
      <c r="AJ34" s="324">
        <v>0</v>
      </c>
      <c r="AK34" s="325">
        <v>0</v>
      </c>
      <c r="AL34" s="362" t="s">
        <v>226</v>
      </c>
      <c r="AM34" s="324">
        <v>0</v>
      </c>
      <c r="AN34" s="325">
        <v>0</v>
      </c>
      <c r="AO34" s="362" t="s">
        <v>226</v>
      </c>
      <c r="AP34" s="324">
        <v>0</v>
      </c>
      <c r="AQ34" s="325">
        <v>0</v>
      </c>
      <c r="AR34" s="362" t="s">
        <v>226</v>
      </c>
      <c r="AS34" s="324">
        <v>0</v>
      </c>
      <c r="AT34" s="325">
        <v>0</v>
      </c>
      <c r="AU34" s="362" t="s">
        <v>226</v>
      </c>
      <c r="AV34" s="324">
        <v>0</v>
      </c>
      <c r="AW34" s="325">
        <v>0</v>
      </c>
      <c r="AX34" s="362" t="s">
        <v>226</v>
      </c>
      <c r="AY34" s="324">
        <v>0</v>
      </c>
      <c r="AZ34" s="325">
        <v>0</v>
      </c>
      <c r="BA34" s="362" t="s">
        <v>226</v>
      </c>
      <c r="BB34" s="324">
        <v>0</v>
      </c>
      <c r="BC34" s="325">
        <v>0</v>
      </c>
      <c r="BD34" s="362" t="s">
        <v>226</v>
      </c>
      <c r="BE34" s="324">
        <v>1</v>
      </c>
      <c r="BF34" s="325">
        <v>1</v>
      </c>
      <c r="BG34" s="362" t="s">
        <v>226</v>
      </c>
      <c r="BH34" s="324">
        <v>1</v>
      </c>
      <c r="BI34" s="325">
        <v>0</v>
      </c>
      <c r="BJ34" s="362">
        <v>0</v>
      </c>
      <c r="BK34" s="324">
        <v>118</v>
      </c>
      <c r="BL34" s="325">
        <v>32</v>
      </c>
      <c r="BM34" s="362">
        <v>0.37209302325581395</v>
      </c>
      <c r="BN34" s="324">
        <v>1</v>
      </c>
      <c r="BO34" s="325">
        <v>0</v>
      </c>
      <c r="BP34" s="362">
        <v>0</v>
      </c>
      <c r="BQ34" s="324">
        <v>2</v>
      </c>
      <c r="BR34" s="325">
        <v>0</v>
      </c>
      <c r="BS34" s="362">
        <v>0</v>
      </c>
    </row>
    <row r="35" spans="1:71" s="4" customFormat="1" x14ac:dyDescent="0.25">
      <c r="B35" s="321" t="s">
        <v>357</v>
      </c>
      <c r="C35" s="322">
        <v>383</v>
      </c>
      <c r="D35" s="325">
        <v>-46</v>
      </c>
      <c r="E35" s="362">
        <v>-0.10722610722610726</v>
      </c>
      <c r="F35" s="322">
        <v>1</v>
      </c>
      <c r="G35" s="325">
        <v>0</v>
      </c>
      <c r="H35" s="362">
        <v>0</v>
      </c>
      <c r="I35" s="324">
        <v>0</v>
      </c>
      <c r="J35" s="325">
        <v>0</v>
      </c>
      <c r="K35" s="362" t="s">
        <v>226</v>
      </c>
      <c r="L35" s="324">
        <v>0</v>
      </c>
      <c r="M35" s="325">
        <v>0</v>
      </c>
      <c r="N35" s="362" t="s">
        <v>226</v>
      </c>
      <c r="O35" s="324">
        <v>0</v>
      </c>
      <c r="P35" s="325">
        <v>0</v>
      </c>
      <c r="Q35" s="362" t="s">
        <v>226</v>
      </c>
      <c r="R35" s="324">
        <v>0</v>
      </c>
      <c r="S35" s="325">
        <v>0</v>
      </c>
      <c r="T35" s="362" t="s">
        <v>226</v>
      </c>
      <c r="U35" s="324">
        <v>0</v>
      </c>
      <c r="V35" s="325">
        <v>0</v>
      </c>
      <c r="W35" s="362" t="s">
        <v>226</v>
      </c>
      <c r="X35" s="324">
        <v>0</v>
      </c>
      <c r="Y35" s="325">
        <v>0</v>
      </c>
      <c r="Z35" s="362" t="s">
        <v>226</v>
      </c>
      <c r="AA35" s="324">
        <v>0</v>
      </c>
      <c r="AB35" s="325">
        <v>0</v>
      </c>
      <c r="AC35" s="362" t="s">
        <v>226</v>
      </c>
      <c r="AD35" s="324">
        <v>1</v>
      </c>
      <c r="AE35" s="325">
        <v>0</v>
      </c>
      <c r="AF35" s="362">
        <v>0</v>
      </c>
      <c r="AG35" s="324">
        <v>1</v>
      </c>
      <c r="AH35" s="325">
        <v>0</v>
      </c>
      <c r="AI35" s="362">
        <v>0</v>
      </c>
      <c r="AJ35" s="324">
        <v>0</v>
      </c>
      <c r="AK35" s="325">
        <v>0</v>
      </c>
      <c r="AL35" s="362" t="s">
        <v>226</v>
      </c>
      <c r="AM35" s="324">
        <v>0</v>
      </c>
      <c r="AN35" s="325">
        <v>0</v>
      </c>
      <c r="AO35" s="362" t="s">
        <v>226</v>
      </c>
      <c r="AP35" s="324">
        <v>1</v>
      </c>
      <c r="AQ35" s="325">
        <v>0</v>
      </c>
      <c r="AR35" s="362">
        <v>0</v>
      </c>
      <c r="AS35" s="324">
        <v>0</v>
      </c>
      <c r="AT35" s="325">
        <v>0</v>
      </c>
      <c r="AU35" s="362" t="s">
        <v>226</v>
      </c>
      <c r="AV35" s="324">
        <v>0</v>
      </c>
      <c r="AW35" s="325">
        <v>0</v>
      </c>
      <c r="AX35" s="362" t="s">
        <v>226</v>
      </c>
      <c r="AY35" s="324">
        <v>0</v>
      </c>
      <c r="AZ35" s="325">
        <v>0</v>
      </c>
      <c r="BA35" s="362" t="s">
        <v>226</v>
      </c>
      <c r="BB35" s="324">
        <v>0</v>
      </c>
      <c r="BC35" s="325">
        <v>0</v>
      </c>
      <c r="BD35" s="362" t="s">
        <v>226</v>
      </c>
      <c r="BE35" s="324">
        <v>0</v>
      </c>
      <c r="BF35" s="325">
        <v>0</v>
      </c>
      <c r="BG35" s="362" t="s">
        <v>226</v>
      </c>
      <c r="BH35" s="324">
        <v>0</v>
      </c>
      <c r="BI35" s="325">
        <v>0</v>
      </c>
      <c r="BJ35" s="362" t="s">
        <v>226</v>
      </c>
      <c r="BK35" s="324">
        <v>376</v>
      </c>
      <c r="BL35" s="325">
        <v>136</v>
      </c>
      <c r="BM35" s="362">
        <v>0.56666666666666665</v>
      </c>
      <c r="BN35" s="324">
        <v>0</v>
      </c>
      <c r="BO35" s="325">
        <v>0</v>
      </c>
      <c r="BP35" s="362" t="s">
        <v>226</v>
      </c>
      <c r="BQ35" s="324">
        <v>5</v>
      </c>
      <c r="BR35" s="325">
        <v>0</v>
      </c>
      <c r="BS35" s="362">
        <v>0</v>
      </c>
    </row>
    <row r="36" spans="1:71" s="4" customFormat="1" x14ac:dyDescent="0.25">
      <c r="B36" s="321" t="s">
        <v>392</v>
      </c>
      <c r="C36" s="322">
        <v>56</v>
      </c>
      <c r="D36" s="325">
        <v>-8</v>
      </c>
      <c r="E36" s="362">
        <v>-0.125</v>
      </c>
      <c r="F36" s="322">
        <v>0</v>
      </c>
      <c r="G36" s="325">
        <v>0</v>
      </c>
      <c r="H36" s="362" t="s">
        <v>226</v>
      </c>
      <c r="I36" s="324">
        <v>0</v>
      </c>
      <c r="J36" s="325">
        <v>0</v>
      </c>
      <c r="K36" s="362" t="s">
        <v>226</v>
      </c>
      <c r="L36" s="324">
        <v>0</v>
      </c>
      <c r="M36" s="325">
        <v>0</v>
      </c>
      <c r="N36" s="362" t="s">
        <v>226</v>
      </c>
      <c r="O36" s="324">
        <v>0</v>
      </c>
      <c r="P36" s="325">
        <v>0</v>
      </c>
      <c r="Q36" s="362" t="s">
        <v>226</v>
      </c>
      <c r="R36" s="324">
        <v>0</v>
      </c>
      <c r="S36" s="325">
        <v>0</v>
      </c>
      <c r="T36" s="362" t="s">
        <v>226</v>
      </c>
      <c r="U36" s="324">
        <v>0</v>
      </c>
      <c r="V36" s="325">
        <v>0</v>
      </c>
      <c r="W36" s="362" t="s">
        <v>226</v>
      </c>
      <c r="X36" s="324">
        <v>0</v>
      </c>
      <c r="Y36" s="325">
        <v>0</v>
      </c>
      <c r="Z36" s="362" t="s">
        <v>226</v>
      </c>
      <c r="AA36" s="324">
        <v>0</v>
      </c>
      <c r="AB36" s="325">
        <v>0</v>
      </c>
      <c r="AC36" s="362" t="s">
        <v>226</v>
      </c>
      <c r="AD36" s="324">
        <v>0</v>
      </c>
      <c r="AE36" s="325">
        <v>0</v>
      </c>
      <c r="AF36" s="362" t="s">
        <v>226</v>
      </c>
      <c r="AG36" s="324">
        <v>1</v>
      </c>
      <c r="AH36" s="325">
        <v>0</v>
      </c>
      <c r="AI36" s="362">
        <v>0</v>
      </c>
      <c r="AJ36" s="324">
        <v>0</v>
      </c>
      <c r="AK36" s="325">
        <v>0</v>
      </c>
      <c r="AL36" s="362" t="s">
        <v>226</v>
      </c>
      <c r="AM36" s="324">
        <v>0</v>
      </c>
      <c r="AN36" s="325">
        <v>0</v>
      </c>
      <c r="AO36" s="362" t="s">
        <v>226</v>
      </c>
      <c r="AP36" s="324">
        <v>0</v>
      </c>
      <c r="AQ36" s="325">
        <v>0</v>
      </c>
      <c r="AR36" s="362" t="s">
        <v>226</v>
      </c>
      <c r="AS36" s="324">
        <v>0</v>
      </c>
      <c r="AT36" s="325">
        <v>0</v>
      </c>
      <c r="AU36" s="362" t="s">
        <v>226</v>
      </c>
      <c r="AV36" s="324">
        <v>0</v>
      </c>
      <c r="AW36" s="325">
        <v>0</v>
      </c>
      <c r="AX36" s="362" t="s">
        <v>226</v>
      </c>
      <c r="AY36" s="324">
        <v>0</v>
      </c>
      <c r="AZ36" s="325">
        <v>0</v>
      </c>
      <c r="BA36" s="362" t="s">
        <v>226</v>
      </c>
      <c r="BB36" s="324">
        <v>0</v>
      </c>
      <c r="BC36" s="325">
        <v>0</v>
      </c>
      <c r="BD36" s="362" t="s">
        <v>226</v>
      </c>
      <c r="BE36" s="324">
        <v>1</v>
      </c>
      <c r="BF36" s="325">
        <v>0</v>
      </c>
      <c r="BG36" s="362">
        <v>0</v>
      </c>
      <c r="BH36" s="324">
        <v>0</v>
      </c>
      <c r="BI36" s="325">
        <v>0</v>
      </c>
      <c r="BJ36" s="362" t="s">
        <v>226</v>
      </c>
      <c r="BK36" s="324">
        <v>51</v>
      </c>
      <c r="BL36" s="325">
        <v>-207</v>
      </c>
      <c r="BM36" s="362">
        <v>-0.80232558139534882</v>
      </c>
      <c r="BN36" s="324">
        <v>1</v>
      </c>
      <c r="BO36" s="325">
        <v>0</v>
      </c>
      <c r="BP36" s="362">
        <v>0</v>
      </c>
      <c r="BQ36" s="324">
        <v>3</v>
      </c>
      <c r="BR36" s="325" t="s">
        <v>226</v>
      </c>
      <c r="BS36" s="362" t="s">
        <v>226</v>
      </c>
    </row>
    <row r="37" spans="1:71" s="4" customFormat="1" x14ac:dyDescent="0.25">
      <c r="B37" s="321" t="s">
        <v>359</v>
      </c>
      <c r="C37" s="322">
        <v>80</v>
      </c>
      <c r="D37" s="325">
        <v>-62</v>
      </c>
      <c r="E37" s="362">
        <v>-0.43661971830985913</v>
      </c>
      <c r="F37" s="322">
        <v>1</v>
      </c>
      <c r="G37" s="325">
        <v>0</v>
      </c>
      <c r="H37" s="362">
        <v>0</v>
      </c>
      <c r="I37" s="324">
        <v>0</v>
      </c>
      <c r="J37" s="325">
        <v>0</v>
      </c>
      <c r="K37" s="362" t="s">
        <v>226</v>
      </c>
      <c r="L37" s="324">
        <v>0</v>
      </c>
      <c r="M37" s="325">
        <v>0</v>
      </c>
      <c r="N37" s="362" t="s">
        <v>226</v>
      </c>
      <c r="O37" s="324">
        <v>0</v>
      </c>
      <c r="P37" s="325">
        <v>0</v>
      </c>
      <c r="Q37" s="362" t="s">
        <v>226</v>
      </c>
      <c r="R37" s="324">
        <v>0</v>
      </c>
      <c r="S37" s="325">
        <v>0</v>
      </c>
      <c r="T37" s="362" t="s">
        <v>226</v>
      </c>
      <c r="U37" s="324">
        <v>0</v>
      </c>
      <c r="V37" s="325">
        <v>0</v>
      </c>
      <c r="W37" s="362" t="s">
        <v>226</v>
      </c>
      <c r="X37" s="324">
        <v>0</v>
      </c>
      <c r="Y37" s="325">
        <v>0</v>
      </c>
      <c r="Z37" s="362" t="s">
        <v>226</v>
      </c>
      <c r="AA37" s="324">
        <v>0</v>
      </c>
      <c r="AB37" s="325">
        <v>0</v>
      </c>
      <c r="AC37" s="362" t="s">
        <v>226</v>
      </c>
      <c r="AD37" s="324">
        <v>1</v>
      </c>
      <c r="AE37" s="325">
        <v>0</v>
      </c>
      <c r="AF37" s="362">
        <v>0</v>
      </c>
      <c r="AG37" s="324">
        <v>3</v>
      </c>
      <c r="AH37" s="325">
        <v>0</v>
      </c>
      <c r="AI37" s="362">
        <v>0</v>
      </c>
      <c r="AJ37" s="324">
        <v>0</v>
      </c>
      <c r="AK37" s="325">
        <v>0</v>
      </c>
      <c r="AL37" s="362" t="s">
        <v>226</v>
      </c>
      <c r="AM37" s="324">
        <v>0</v>
      </c>
      <c r="AN37" s="325">
        <v>0</v>
      </c>
      <c r="AO37" s="362" t="s">
        <v>226</v>
      </c>
      <c r="AP37" s="324">
        <v>0</v>
      </c>
      <c r="AQ37" s="325">
        <v>0</v>
      </c>
      <c r="AR37" s="362" t="s">
        <v>226</v>
      </c>
      <c r="AS37" s="324">
        <v>0</v>
      </c>
      <c r="AT37" s="325">
        <v>0</v>
      </c>
      <c r="AU37" s="362" t="s">
        <v>226</v>
      </c>
      <c r="AV37" s="324">
        <v>0</v>
      </c>
      <c r="AW37" s="325">
        <v>0</v>
      </c>
      <c r="AX37" s="362" t="s">
        <v>226</v>
      </c>
      <c r="AY37" s="324">
        <v>0</v>
      </c>
      <c r="AZ37" s="325">
        <v>0</v>
      </c>
      <c r="BA37" s="362" t="s">
        <v>226</v>
      </c>
      <c r="BB37" s="324">
        <v>0</v>
      </c>
      <c r="BC37" s="325">
        <v>0</v>
      </c>
      <c r="BD37" s="362" t="s">
        <v>226</v>
      </c>
      <c r="BE37" s="324">
        <v>2</v>
      </c>
      <c r="BF37" s="325">
        <v>0</v>
      </c>
      <c r="BG37" s="362">
        <v>0</v>
      </c>
      <c r="BH37" s="324">
        <v>1</v>
      </c>
      <c r="BI37" s="325">
        <v>0</v>
      </c>
      <c r="BJ37" s="362">
        <v>0</v>
      </c>
      <c r="BK37" s="324">
        <v>73</v>
      </c>
      <c r="BL37" s="325">
        <v>22</v>
      </c>
      <c r="BM37" s="362">
        <v>0.43137254901960786</v>
      </c>
      <c r="BN37" s="324">
        <v>0</v>
      </c>
      <c r="BO37" s="325">
        <v>0</v>
      </c>
      <c r="BP37" s="362" t="s">
        <v>226</v>
      </c>
      <c r="BQ37" s="324">
        <v>3</v>
      </c>
      <c r="BR37" s="325">
        <v>0</v>
      </c>
      <c r="BS37" s="362">
        <v>0</v>
      </c>
    </row>
    <row r="38" spans="1:71" s="4" customFormat="1" x14ac:dyDescent="0.25">
      <c r="B38" s="321" t="s">
        <v>360</v>
      </c>
      <c r="C38" s="322">
        <v>60</v>
      </c>
      <c r="D38" s="325">
        <v>-76</v>
      </c>
      <c r="E38" s="362">
        <v>-0.55882352941176472</v>
      </c>
      <c r="F38" s="322">
        <v>0</v>
      </c>
      <c r="G38" s="325">
        <v>0</v>
      </c>
      <c r="H38" s="362" t="s">
        <v>226</v>
      </c>
      <c r="I38" s="324">
        <v>0</v>
      </c>
      <c r="J38" s="325">
        <v>0</v>
      </c>
      <c r="K38" s="362" t="s">
        <v>226</v>
      </c>
      <c r="L38" s="324">
        <v>0</v>
      </c>
      <c r="M38" s="325">
        <v>0</v>
      </c>
      <c r="N38" s="362" t="s">
        <v>226</v>
      </c>
      <c r="O38" s="324">
        <v>0</v>
      </c>
      <c r="P38" s="325">
        <v>0</v>
      </c>
      <c r="Q38" s="362" t="s">
        <v>226</v>
      </c>
      <c r="R38" s="324">
        <v>0</v>
      </c>
      <c r="S38" s="325">
        <v>0</v>
      </c>
      <c r="T38" s="362" t="s">
        <v>226</v>
      </c>
      <c r="U38" s="324">
        <v>0</v>
      </c>
      <c r="V38" s="325">
        <v>0</v>
      </c>
      <c r="W38" s="362" t="s">
        <v>226</v>
      </c>
      <c r="X38" s="324">
        <v>0</v>
      </c>
      <c r="Y38" s="325">
        <v>0</v>
      </c>
      <c r="Z38" s="362" t="s">
        <v>226</v>
      </c>
      <c r="AA38" s="324">
        <v>0</v>
      </c>
      <c r="AB38" s="325">
        <v>0</v>
      </c>
      <c r="AC38" s="362" t="s">
        <v>226</v>
      </c>
      <c r="AD38" s="324">
        <v>0</v>
      </c>
      <c r="AE38" s="325">
        <v>0</v>
      </c>
      <c r="AF38" s="362" t="s">
        <v>226</v>
      </c>
      <c r="AG38" s="324">
        <v>0</v>
      </c>
      <c r="AH38" s="325">
        <v>0</v>
      </c>
      <c r="AI38" s="362" t="s">
        <v>226</v>
      </c>
      <c r="AJ38" s="324">
        <v>0</v>
      </c>
      <c r="AK38" s="325">
        <v>0</v>
      </c>
      <c r="AL38" s="362" t="s">
        <v>226</v>
      </c>
      <c r="AM38" s="324">
        <v>0</v>
      </c>
      <c r="AN38" s="325">
        <v>0</v>
      </c>
      <c r="AO38" s="362" t="s">
        <v>226</v>
      </c>
      <c r="AP38" s="324">
        <v>0</v>
      </c>
      <c r="AQ38" s="325">
        <v>0</v>
      </c>
      <c r="AR38" s="362" t="s">
        <v>226</v>
      </c>
      <c r="AS38" s="324">
        <v>0</v>
      </c>
      <c r="AT38" s="325">
        <v>0</v>
      </c>
      <c r="AU38" s="362" t="s">
        <v>226</v>
      </c>
      <c r="AV38" s="324">
        <v>0</v>
      </c>
      <c r="AW38" s="325">
        <v>0</v>
      </c>
      <c r="AX38" s="362" t="s">
        <v>226</v>
      </c>
      <c r="AY38" s="324">
        <v>0</v>
      </c>
      <c r="AZ38" s="325">
        <v>0</v>
      </c>
      <c r="BA38" s="362" t="s">
        <v>226</v>
      </c>
      <c r="BB38" s="324">
        <v>0</v>
      </c>
      <c r="BC38" s="325">
        <v>0</v>
      </c>
      <c r="BD38" s="362" t="s">
        <v>226</v>
      </c>
      <c r="BE38" s="324">
        <v>0</v>
      </c>
      <c r="BF38" s="325">
        <v>0</v>
      </c>
      <c r="BG38" s="362" t="s">
        <v>226</v>
      </c>
      <c r="BH38" s="324">
        <v>0</v>
      </c>
      <c r="BI38" s="325">
        <v>0</v>
      </c>
      <c r="BJ38" s="362" t="s">
        <v>226</v>
      </c>
      <c r="BK38" s="324">
        <v>59</v>
      </c>
      <c r="BL38" s="325">
        <v>22</v>
      </c>
      <c r="BM38" s="362">
        <v>0.59459459459459452</v>
      </c>
      <c r="BN38" s="324">
        <v>0</v>
      </c>
      <c r="BO38" s="325">
        <v>0</v>
      </c>
      <c r="BP38" s="362" t="s">
        <v>226</v>
      </c>
      <c r="BQ38" s="324">
        <v>1</v>
      </c>
      <c r="BR38" s="325">
        <v>0</v>
      </c>
      <c r="BS38" s="362">
        <v>0</v>
      </c>
    </row>
    <row r="39" spans="1:71" s="4" customFormat="1" x14ac:dyDescent="0.25">
      <c r="B39" s="321" t="s">
        <v>361</v>
      </c>
      <c r="C39" s="322">
        <v>77</v>
      </c>
      <c r="D39" s="325">
        <v>15</v>
      </c>
      <c r="E39" s="362">
        <v>0.24193548387096775</v>
      </c>
      <c r="F39" s="322">
        <v>4</v>
      </c>
      <c r="G39" s="325">
        <v>0</v>
      </c>
      <c r="H39" s="362">
        <v>0</v>
      </c>
      <c r="I39" s="324">
        <v>1</v>
      </c>
      <c r="J39" s="325">
        <v>0</v>
      </c>
      <c r="K39" s="362">
        <v>0</v>
      </c>
      <c r="L39" s="324">
        <v>1</v>
      </c>
      <c r="M39" s="325">
        <v>0</v>
      </c>
      <c r="N39" s="362">
        <v>0</v>
      </c>
      <c r="O39" s="324">
        <v>1</v>
      </c>
      <c r="P39" s="325">
        <v>0</v>
      </c>
      <c r="Q39" s="362">
        <v>0</v>
      </c>
      <c r="R39" s="324">
        <v>1</v>
      </c>
      <c r="S39" s="325">
        <v>0</v>
      </c>
      <c r="T39" s="362">
        <v>0</v>
      </c>
      <c r="U39" s="324">
        <v>0</v>
      </c>
      <c r="V39" s="325">
        <v>0</v>
      </c>
      <c r="W39" s="362" t="s">
        <v>226</v>
      </c>
      <c r="X39" s="324">
        <v>0</v>
      </c>
      <c r="Y39" s="325">
        <v>0</v>
      </c>
      <c r="Z39" s="362" t="s">
        <v>226</v>
      </c>
      <c r="AA39" s="324">
        <v>0</v>
      </c>
      <c r="AB39" s="325">
        <v>0</v>
      </c>
      <c r="AC39" s="362" t="s">
        <v>226</v>
      </c>
      <c r="AD39" s="324">
        <v>0</v>
      </c>
      <c r="AE39" s="325">
        <v>0</v>
      </c>
      <c r="AF39" s="362" t="s">
        <v>226</v>
      </c>
      <c r="AG39" s="324">
        <v>1</v>
      </c>
      <c r="AH39" s="325">
        <v>0</v>
      </c>
      <c r="AI39" s="362">
        <v>0</v>
      </c>
      <c r="AJ39" s="324">
        <v>0</v>
      </c>
      <c r="AK39" s="325">
        <v>0</v>
      </c>
      <c r="AL39" s="362" t="s">
        <v>226</v>
      </c>
      <c r="AM39" s="324">
        <v>0</v>
      </c>
      <c r="AN39" s="325">
        <v>0</v>
      </c>
      <c r="AO39" s="362" t="s">
        <v>226</v>
      </c>
      <c r="AP39" s="324">
        <v>0</v>
      </c>
      <c r="AQ39" s="325">
        <v>0</v>
      </c>
      <c r="AR39" s="362" t="s">
        <v>226</v>
      </c>
      <c r="AS39" s="324">
        <v>0</v>
      </c>
      <c r="AT39" s="325">
        <v>0</v>
      </c>
      <c r="AU39" s="362" t="s">
        <v>226</v>
      </c>
      <c r="AV39" s="324">
        <v>0</v>
      </c>
      <c r="AW39" s="325">
        <v>0</v>
      </c>
      <c r="AX39" s="362" t="s">
        <v>226</v>
      </c>
      <c r="AY39" s="324">
        <v>0</v>
      </c>
      <c r="AZ39" s="325">
        <v>0</v>
      </c>
      <c r="BA39" s="362" t="s">
        <v>226</v>
      </c>
      <c r="BB39" s="324">
        <v>0</v>
      </c>
      <c r="BC39" s="325">
        <v>0</v>
      </c>
      <c r="BD39" s="362" t="s">
        <v>226</v>
      </c>
      <c r="BE39" s="324">
        <v>0</v>
      </c>
      <c r="BF39" s="325">
        <v>0</v>
      </c>
      <c r="BG39" s="362" t="s">
        <v>226</v>
      </c>
      <c r="BH39" s="324">
        <v>1</v>
      </c>
      <c r="BI39" s="325">
        <v>0</v>
      </c>
      <c r="BJ39" s="362">
        <v>0</v>
      </c>
      <c r="BK39" s="324">
        <v>70</v>
      </c>
      <c r="BL39" s="325">
        <v>44</v>
      </c>
      <c r="BM39" s="362">
        <v>1.6923076923076925</v>
      </c>
      <c r="BN39" s="324">
        <v>1</v>
      </c>
      <c r="BO39" s="325">
        <v>0</v>
      </c>
      <c r="BP39" s="362">
        <v>0</v>
      </c>
      <c r="BQ39" s="324">
        <v>1</v>
      </c>
      <c r="BR39" s="325">
        <v>-1</v>
      </c>
      <c r="BS39" s="362">
        <v>-0.5</v>
      </c>
    </row>
    <row r="40" spans="1:71" s="4" customFormat="1" ht="13.5" customHeight="1" x14ac:dyDescent="0.25">
      <c r="B40" s="99" t="s">
        <v>393</v>
      </c>
      <c r="C40" s="99">
        <v>208</v>
      </c>
      <c r="D40" s="99"/>
      <c r="E40" s="99"/>
      <c r="F40" s="99"/>
      <c r="G40" s="99"/>
      <c r="H40" s="99"/>
      <c r="I40" s="99"/>
      <c r="J40" s="99"/>
      <c r="K40" s="362"/>
      <c r="L40" s="99"/>
      <c r="M40" s="99"/>
      <c r="N40" s="362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362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9" t="s">
        <v>388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64"/>
      <c r="Z41" s="363"/>
      <c r="AA41" s="363"/>
      <c r="AB41" s="364"/>
      <c r="AC41" s="363"/>
      <c r="AD41" s="363"/>
      <c r="AE41" s="364"/>
      <c r="AF41" s="363"/>
      <c r="AG41" s="363"/>
      <c r="AH41" s="364"/>
      <c r="AI41" s="363"/>
      <c r="AJ41" s="363"/>
      <c r="AK41" s="364"/>
      <c r="AL41" s="363"/>
      <c r="AM41" s="363"/>
      <c r="AN41" s="364"/>
      <c r="AO41" s="363"/>
      <c r="AP41" s="363"/>
      <c r="AQ41" s="364"/>
      <c r="AR41" s="363"/>
      <c r="AS41" s="363"/>
      <c r="AT41" s="364"/>
      <c r="AU41" s="363"/>
      <c r="AV41" s="363"/>
      <c r="AW41" s="364"/>
      <c r="AX41" s="363"/>
      <c r="AY41" s="363"/>
      <c r="AZ41" s="364"/>
      <c r="BA41" s="363"/>
      <c r="BB41" s="363"/>
      <c r="BC41" s="364"/>
      <c r="BD41" s="363"/>
      <c r="BE41" s="363"/>
      <c r="BF41" s="364"/>
      <c r="BG41" s="363"/>
      <c r="BH41" s="363"/>
      <c r="BI41" s="364"/>
      <c r="BJ41" s="363"/>
      <c r="BK41" s="363"/>
      <c r="BL41" s="364"/>
      <c r="BM41" s="363"/>
      <c r="BN41" s="363"/>
      <c r="BO41" s="364"/>
      <c r="BP41" s="363"/>
      <c r="BQ41" s="363"/>
      <c r="BR41" s="364"/>
      <c r="BS41" s="363"/>
    </row>
    <row r="42" spans="1:71" s="4" customFormat="1" x14ac:dyDescent="0.25"/>
    <row r="44" spans="1:71" hidden="1" x14ac:dyDescent="0.25">
      <c r="A44" s="366" t="s">
        <v>394</v>
      </c>
      <c r="B44" s="321" t="s">
        <v>41</v>
      </c>
    </row>
    <row r="45" spans="1:71" hidden="1" x14ac:dyDescent="0.25">
      <c r="A45" s="366"/>
      <c r="B45" s="321" t="s">
        <v>338</v>
      </c>
    </row>
    <row r="46" spans="1:71" hidden="1" x14ac:dyDescent="0.25">
      <c r="A46" s="366"/>
      <c r="B46" s="321" t="s">
        <v>339</v>
      </c>
    </row>
    <row r="47" spans="1:71" hidden="1" x14ac:dyDescent="0.25">
      <c r="A47" s="366"/>
      <c r="B47" s="321" t="s">
        <v>42</v>
      </c>
    </row>
    <row r="48" spans="1:71" hidden="1" x14ac:dyDescent="0.25">
      <c r="A48" s="366"/>
      <c r="B48" s="321" t="s">
        <v>341</v>
      </c>
    </row>
    <row r="49" spans="1:2" hidden="1" x14ac:dyDescent="0.25">
      <c r="A49" s="366"/>
      <c r="B49" s="321" t="s">
        <v>342</v>
      </c>
    </row>
    <row r="50" spans="1:2" hidden="1" x14ac:dyDescent="0.25">
      <c r="A50" s="366"/>
      <c r="B50" s="321" t="s">
        <v>43</v>
      </c>
    </row>
    <row r="51" spans="1:2" hidden="1" x14ac:dyDescent="0.25">
      <c r="A51" s="366"/>
      <c r="B51" s="321" t="s">
        <v>44</v>
      </c>
    </row>
    <row r="52" spans="1:2" hidden="1" x14ac:dyDescent="0.25">
      <c r="A52" s="366"/>
      <c r="B52" s="321" t="s">
        <v>345</v>
      </c>
    </row>
    <row r="53" spans="1:2" hidden="1" x14ac:dyDescent="0.25">
      <c r="A53" s="366"/>
      <c r="B53" s="321" t="s">
        <v>351</v>
      </c>
    </row>
    <row r="54" spans="1:2" hidden="1" x14ac:dyDescent="0.25">
      <c r="A54" s="366"/>
      <c r="B54" s="321" t="s">
        <v>47</v>
      </c>
    </row>
    <row r="55" spans="1:2" hidden="1" x14ac:dyDescent="0.25">
      <c r="A55" s="366"/>
      <c r="B55" s="321" t="s">
        <v>49</v>
      </c>
    </row>
    <row r="56" spans="1:2" hidden="1" x14ac:dyDescent="0.25">
      <c r="A56" s="366"/>
      <c r="B56" s="321" t="s">
        <v>361</v>
      </c>
    </row>
    <row r="57" spans="1:2" hidden="1" x14ac:dyDescent="0.25"/>
    <row r="58" spans="1:2" hidden="1" x14ac:dyDescent="0.25"/>
    <row r="59" spans="1:2" hidden="1" x14ac:dyDescent="0.25">
      <c r="A59" s="366" t="s">
        <v>395</v>
      </c>
      <c r="B59" s="321" t="s">
        <v>340</v>
      </c>
    </row>
    <row r="60" spans="1:2" hidden="1" x14ac:dyDescent="0.25">
      <c r="A60" s="366"/>
      <c r="B60" s="321" t="s">
        <v>343</v>
      </c>
    </row>
    <row r="61" spans="1:2" hidden="1" x14ac:dyDescent="0.25">
      <c r="A61" s="366"/>
      <c r="B61" s="321" t="s">
        <v>344</v>
      </c>
    </row>
    <row r="62" spans="1:2" hidden="1" x14ac:dyDescent="0.25">
      <c r="A62" s="366"/>
      <c r="B62" s="321" t="s">
        <v>346</v>
      </c>
    </row>
    <row r="63" spans="1:2" hidden="1" x14ac:dyDescent="0.25">
      <c r="A63" s="366"/>
      <c r="B63" s="321" t="s">
        <v>348</v>
      </c>
    </row>
    <row r="64" spans="1:2" hidden="1" x14ac:dyDescent="0.25">
      <c r="A64" s="366"/>
      <c r="B64" s="321" t="s">
        <v>349</v>
      </c>
    </row>
    <row r="65" spans="1:2" hidden="1" x14ac:dyDescent="0.25">
      <c r="A65" s="366"/>
      <c r="B65" s="321" t="s">
        <v>45</v>
      </c>
    </row>
    <row r="66" spans="1:2" hidden="1" x14ac:dyDescent="0.25">
      <c r="A66" s="366"/>
      <c r="B66" s="321" t="s">
        <v>350</v>
      </c>
    </row>
    <row r="67" spans="1:2" hidden="1" x14ac:dyDescent="0.25">
      <c r="A67" s="366"/>
      <c r="B67" s="321" t="s">
        <v>352</v>
      </c>
    </row>
    <row r="68" spans="1:2" hidden="1" x14ac:dyDescent="0.25">
      <c r="A68" s="366"/>
      <c r="B68" s="321" t="s">
        <v>354</v>
      </c>
    </row>
    <row r="69" spans="1:2" hidden="1" x14ac:dyDescent="0.25">
      <c r="A69" s="366"/>
      <c r="B69" s="321" t="s">
        <v>355</v>
      </c>
    </row>
    <row r="70" spans="1:2" hidden="1" x14ac:dyDescent="0.25">
      <c r="A70" s="366"/>
      <c r="B70" s="321" t="s">
        <v>356</v>
      </c>
    </row>
    <row r="71" spans="1:2" hidden="1" x14ac:dyDescent="0.25">
      <c r="A71" s="366"/>
      <c r="B71" s="321" t="s">
        <v>358</v>
      </c>
    </row>
    <row r="72" spans="1:2" hidden="1" x14ac:dyDescent="0.25">
      <c r="A72" s="366"/>
      <c r="B72" s="321" t="s">
        <v>360</v>
      </c>
    </row>
    <row r="73" spans="1:2" hidden="1" x14ac:dyDescent="0.25"/>
    <row r="74" spans="1:2" hidden="1" x14ac:dyDescent="0.25">
      <c r="A74" s="367" t="s">
        <v>366</v>
      </c>
      <c r="B74" s="321" t="s">
        <v>347</v>
      </c>
    </row>
    <row r="75" spans="1:2" hidden="1" x14ac:dyDescent="0.25">
      <c r="A75" s="367"/>
      <c r="B75" s="321" t="s">
        <v>357</v>
      </c>
    </row>
    <row r="76" spans="1:2" hidden="1" x14ac:dyDescent="0.25">
      <c r="A76" s="367"/>
      <c r="B76" s="321" t="s">
        <v>359</v>
      </c>
    </row>
    <row r="77" spans="1:2" hidden="1" x14ac:dyDescent="0.25"/>
    <row r="78" spans="1:2" hidden="1" x14ac:dyDescent="0.25">
      <c r="A78" s="368" t="s">
        <v>396</v>
      </c>
      <c r="B78" s="321" t="s">
        <v>353</v>
      </c>
    </row>
    <row r="79" spans="1:2" hidden="1" x14ac:dyDescent="0.25"/>
  </sheetData>
  <mergeCells count="31"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3:Z3"/>
    <mergeCell ref="C5:E6"/>
    <mergeCell ref="F5:AF5"/>
    <mergeCell ref="AG5:BJ5"/>
    <mergeCell ref="BK5:BM6"/>
    <mergeCell ref="BN5:BP6"/>
    <mergeCell ref="AD6:AF6"/>
    <mergeCell ref="AG6:AI6"/>
    <mergeCell ref="AJ6:AL6"/>
    <mergeCell ref="AM6:AO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9FCC-910B-46A4-94E1-065DE1066BE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F1734-26B7-4807-B561-415AD8D39655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233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4716</v>
      </c>
      <c r="D9" s="114">
        <v>-2.7027027027026973E-2</v>
      </c>
      <c r="E9" s="113">
        <v>5197</v>
      </c>
      <c r="F9" s="114">
        <f t="shared" ref="F9:N21" si="0">IFERROR(E9/C9-1,"-")</f>
        <v>0.10199321458863442</v>
      </c>
      <c r="G9" s="113">
        <v>1146</v>
      </c>
      <c r="H9" s="114">
        <f>IFERROR(G9/E9-1,"-")</f>
        <v>-0.77948816624975947</v>
      </c>
      <c r="I9" s="113">
        <v>3527</v>
      </c>
      <c r="J9" s="114">
        <f t="shared" si="0"/>
        <v>2.0776614310645725</v>
      </c>
      <c r="K9" s="113">
        <v>5390</v>
      </c>
      <c r="L9" s="114">
        <f t="shared" si="0"/>
        <v>0.52821094414516589</v>
      </c>
      <c r="M9" s="113">
        <v>5217</v>
      </c>
      <c r="N9" s="114">
        <f t="shared" si="0"/>
        <v>-3.2096474953617782E-2</v>
      </c>
      <c r="O9" s="114">
        <f>M9/C9-1</f>
        <v>0.10623409669211203</v>
      </c>
    </row>
    <row r="10" spans="1:16" x14ac:dyDescent="0.25">
      <c r="A10" s="1" t="s">
        <v>69</v>
      </c>
      <c r="B10" s="112" t="s">
        <v>70</v>
      </c>
      <c r="C10" s="113">
        <v>4935</v>
      </c>
      <c r="D10" s="114">
        <v>1.0442260442260487E-2</v>
      </c>
      <c r="E10" s="113">
        <v>5359</v>
      </c>
      <c r="F10" s="114">
        <f t="shared" si="0"/>
        <v>8.5916919959473148E-2</v>
      </c>
      <c r="G10" s="113">
        <v>1385</v>
      </c>
      <c r="H10" s="114">
        <f t="shared" si="0"/>
        <v>-0.74155626049636125</v>
      </c>
      <c r="I10" s="113">
        <v>4177</v>
      </c>
      <c r="J10" s="114">
        <f t="shared" si="0"/>
        <v>2.0158844765342958</v>
      </c>
      <c r="K10" s="113">
        <v>5270</v>
      </c>
      <c r="L10" s="114">
        <f t="shared" si="0"/>
        <v>0.2616710557816615</v>
      </c>
      <c r="M10" s="113">
        <v>4803</v>
      </c>
      <c r="N10" s="114">
        <f>IFERROR(M10/K10-1,"-")</f>
        <v>-8.861480075901329E-2</v>
      </c>
      <c r="O10" s="114">
        <f>IFERROR(M10/C10-1,"-")</f>
        <v>-2.6747720364741601E-2</v>
      </c>
    </row>
    <row r="11" spans="1:16" x14ac:dyDescent="0.25">
      <c r="A11" s="1" t="s">
        <v>71</v>
      </c>
      <c r="B11" s="112" t="s">
        <v>72</v>
      </c>
      <c r="C11" s="113">
        <v>5148</v>
      </c>
      <c r="D11" s="114">
        <v>-1.0190348009998074E-2</v>
      </c>
      <c r="E11" s="113">
        <v>2198</v>
      </c>
      <c r="F11" s="114">
        <f t="shared" si="0"/>
        <v>-0.57303807303807308</v>
      </c>
      <c r="G11" s="113">
        <v>2288</v>
      </c>
      <c r="H11" s="114">
        <f t="shared" si="0"/>
        <v>4.0946314831665109E-2</v>
      </c>
      <c r="I11" s="113">
        <v>4740</v>
      </c>
      <c r="J11" s="114">
        <f t="shared" si="0"/>
        <v>1.0716783216783217</v>
      </c>
      <c r="K11" s="113">
        <v>5659</v>
      </c>
      <c r="L11" s="114">
        <f t="shared" si="0"/>
        <v>0.19388185654008439</v>
      </c>
      <c r="M11" s="113">
        <v>5168</v>
      </c>
      <c r="N11" s="114">
        <f t="shared" si="0"/>
        <v>-8.6764446015197061E-2</v>
      </c>
      <c r="O11" s="114">
        <f t="shared" ref="O11:O13" si="1">IFERROR(M11/C11-1,"-")</f>
        <v>3.8850038850037905E-3</v>
      </c>
    </row>
    <row r="12" spans="1:16" x14ac:dyDescent="0.25">
      <c r="A12" s="1" t="s">
        <v>73</v>
      </c>
      <c r="B12" s="112" t="s">
        <v>74</v>
      </c>
      <c r="C12" s="113">
        <v>4194</v>
      </c>
      <c r="D12" s="114">
        <v>-0.12424305700563787</v>
      </c>
      <c r="E12" s="113">
        <v>0</v>
      </c>
      <c r="F12" s="114">
        <f t="shared" si="0"/>
        <v>-1</v>
      </c>
      <c r="G12" s="113">
        <v>1830</v>
      </c>
      <c r="H12" s="114" t="str">
        <f t="shared" si="0"/>
        <v>-</v>
      </c>
      <c r="I12" s="113">
        <v>4075</v>
      </c>
      <c r="J12" s="114">
        <f t="shared" si="0"/>
        <v>1.2267759562841531</v>
      </c>
      <c r="K12" s="113">
        <v>5170</v>
      </c>
      <c r="L12" s="114">
        <f t="shared" si="0"/>
        <v>0.26871165644171779</v>
      </c>
      <c r="M12" s="113">
        <v>5054</v>
      </c>
      <c r="N12" s="114">
        <f t="shared" si="0"/>
        <v>-2.2437137330754364E-2</v>
      </c>
      <c r="O12" s="114">
        <f t="shared" si="1"/>
        <v>0.20505484024797327</v>
      </c>
    </row>
    <row r="13" spans="1:16" x14ac:dyDescent="0.25">
      <c r="A13" s="1" t="s">
        <v>75</v>
      </c>
      <c r="B13" s="112" t="s">
        <v>76</v>
      </c>
      <c r="C13" s="113">
        <v>4065</v>
      </c>
      <c r="D13" s="114">
        <v>-7.810593116914788E-3</v>
      </c>
      <c r="E13" s="113">
        <v>0</v>
      </c>
      <c r="F13" s="114">
        <f t="shared" si="0"/>
        <v>-1</v>
      </c>
      <c r="G13" s="113">
        <v>2659</v>
      </c>
      <c r="H13" s="114" t="str">
        <f t="shared" si="0"/>
        <v>-</v>
      </c>
      <c r="I13" s="113">
        <v>3632</v>
      </c>
      <c r="J13" s="114">
        <f t="shared" si="0"/>
        <v>0.365927040240692</v>
      </c>
      <c r="K13" s="113">
        <v>5013</v>
      </c>
      <c r="L13" s="114">
        <f t="shared" si="0"/>
        <v>0.38023127753303965</v>
      </c>
      <c r="M13" s="113">
        <v>4992</v>
      </c>
      <c r="N13" s="114">
        <f t="shared" si="0"/>
        <v>-4.1891083183722699E-3</v>
      </c>
      <c r="O13" s="114">
        <f t="shared" si="1"/>
        <v>0.22804428044280445</v>
      </c>
    </row>
    <row r="14" spans="1:16" x14ac:dyDescent="0.25">
      <c r="A14" s="1" t="s">
        <v>77</v>
      </c>
      <c r="B14" s="112" t="s">
        <v>78</v>
      </c>
      <c r="C14" s="113">
        <v>3920</v>
      </c>
      <c r="D14" s="114">
        <v>-3.2815198618307395E-2</v>
      </c>
      <c r="E14" s="113">
        <v>0</v>
      </c>
      <c r="F14" s="114">
        <f t="shared" si="0"/>
        <v>-1</v>
      </c>
      <c r="G14" s="113">
        <v>2494</v>
      </c>
      <c r="H14" s="114" t="str">
        <f t="shared" si="0"/>
        <v>-</v>
      </c>
      <c r="I14" s="113">
        <v>4520</v>
      </c>
      <c r="J14" s="114">
        <f t="shared" si="0"/>
        <v>0.81234963913392133</v>
      </c>
      <c r="K14" s="113">
        <v>4181</v>
      </c>
      <c r="L14" s="114">
        <f t="shared" si="0"/>
        <v>-7.4999999999999956E-2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4387</v>
      </c>
      <c r="D15" s="114">
        <v>5.7873161321437161E-2</v>
      </c>
      <c r="E15" s="113">
        <v>0</v>
      </c>
      <c r="F15" s="114">
        <f t="shared" si="0"/>
        <v>-1</v>
      </c>
      <c r="G15" s="113">
        <v>2428</v>
      </c>
      <c r="H15" s="114" t="str">
        <f t="shared" si="0"/>
        <v>-</v>
      </c>
      <c r="I15" s="113">
        <v>4275</v>
      </c>
      <c r="J15" s="114">
        <f t="shared" si="0"/>
        <v>0.76070840197693568</v>
      </c>
      <c r="K15" s="113">
        <v>4340</v>
      </c>
      <c r="L15" s="114">
        <f t="shared" si="0"/>
        <v>1.5204678362572999E-2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4223</v>
      </c>
      <c r="D16" s="114">
        <v>0.22654661632297413</v>
      </c>
      <c r="E16" s="113">
        <v>2777</v>
      </c>
      <c r="F16" s="114">
        <f t="shared" si="0"/>
        <v>-0.34241060857210515</v>
      </c>
      <c r="G16" s="113">
        <v>2929</v>
      </c>
      <c r="H16" s="114">
        <f t="shared" si="0"/>
        <v>5.473532589124952E-2</v>
      </c>
      <c r="I16" s="113">
        <v>3932</v>
      </c>
      <c r="J16" s="114">
        <f t="shared" si="0"/>
        <v>0.34243769204506647</v>
      </c>
      <c r="K16" s="113">
        <v>4645</v>
      </c>
      <c r="L16" s="114">
        <f t="shared" si="0"/>
        <v>0.18133265513733465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3835</v>
      </c>
      <c r="D17" s="114">
        <v>0.20825456836798995</v>
      </c>
      <c r="E17" s="113">
        <v>1764</v>
      </c>
      <c r="F17" s="114">
        <f t="shared" si="0"/>
        <v>-0.54002607561929594</v>
      </c>
      <c r="G17" s="113">
        <v>3914</v>
      </c>
      <c r="H17" s="114">
        <f t="shared" si="0"/>
        <v>1.2188208616780045</v>
      </c>
      <c r="I17" s="113">
        <v>4578</v>
      </c>
      <c r="J17" s="114">
        <f t="shared" si="0"/>
        <v>0.16964741951967288</v>
      </c>
      <c r="K17" s="113">
        <v>4521</v>
      </c>
      <c r="L17" s="114">
        <f t="shared" si="0"/>
        <v>-1.2450851900393189E-2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4677</v>
      </c>
      <c r="D18" s="114">
        <v>8.8438308886971129E-3</v>
      </c>
      <c r="E18" s="113">
        <v>1764</v>
      </c>
      <c r="F18" s="114">
        <f t="shared" si="0"/>
        <v>-0.62283515073765239</v>
      </c>
      <c r="G18" s="113">
        <v>3380</v>
      </c>
      <c r="H18" s="114">
        <f t="shared" si="0"/>
        <v>0.91609977324263037</v>
      </c>
      <c r="I18" s="113">
        <v>4025</v>
      </c>
      <c r="J18" s="114">
        <f t="shared" si="0"/>
        <v>0.19082840236686383</v>
      </c>
      <c r="K18" s="113">
        <v>4419</v>
      </c>
      <c r="L18" s="114">
        <f t="shared" si="0"/>
        <v>9.7888198757764E-2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6020</v>
      </c>
      <c r="D19" s="114">
        <v>0.12924404426936786</v>
      </c>
      <c r="E19" s="113">
        <v>1763</v>
      </c>
      <c r="F19" s="114">
        <f t="shared" si="0"/>
        <v>-0.70714285714285707</v>
      </c>
      <c r="G19" s="113">
        <v>4448</v>
      </c>
      <c r="H19" s="114">
        <f t="shared" si="0"/>
        <v>1.5229722064662505</v>
      </c>
      <c r="I19" s="113">
        <v>4838</v>
      </c>
      <c r="J19" s="114">
        <f t="shared" si="0"/>
        <v>8.7679856115107979E-2</v>
      </c>
      <c r="K19" s="113">
        <v>4964</v>
      </c>
      <c r="L19" s="114">
        <f t="shared" si="0"/>
        <v>2.6043819760231512E-2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5767</v>
      </c>
      <c r="D20" s="114">
        <v>7.113670133729566E-2</v>
      </c>
      <c r="E20" s="113">
        <v>1794</v>
      </c>
      <c r="F20" s="114">
        <f t="shared" si="0"/>
        <v>-0.6889197156233744</v>
      </c>
      <c r="G20" s="113">
        <v>4543</v>
      </c>
      <c r="H20" s="114">
        <f t="shared" si="0"/>
        <v>1.5323299888517279</v>
      </c>
      <c r="I20" s="113">
        <v>5166</v>
      </c>
      <c r="J20" s="114">
        <f t="shared" si="0"/>
        <v>0.13713405238828957</v>
      </c>
      <c r="K20" s="113">
        <v>4585</v>
      </c>
      <c r="L20" s="114">
        <f t="shared" si="0"/>
        <v>-0.11246612466124661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55887</v>
      </c>
      <c r="D21" s="117">
        <v>3.521283295669253E-2</v>
      </c>
      <c r="E21" s="116">
        <v>24221</v>
      </c>
      <c r="F21" s="117">
        <f t="shared" si="0"/>
        <v>-0.56660761894537193</v>
      </c>
      <c r="G21" s="116">
        <v>33444</v>
      </c>
      <c r="H21" s="117">
        <f t="shared" si="0"/>
        <v>0.38078526898146237</v>
      </c>
      <c r="I21" s="116">
        <v>51485</v>
      </c>
      <c r="J21" s="117">
        <f t="shared" si="0"/>
        <v>0.53943906231312044</v>
      </c>
      <c r="K21" s="116">
        <v>58157</v>
      </c>
      <c r="L21" s="117">
        <f t="shared" si="0"/>
        <v>0.12959114305137409</v>
      </c>
      <c r="M21" s="116">
        <v>25234</v>
      </c>
      <c r="N21" s="117">
        <v>-4.7845445626745198E-2</v>
      </c>
      <c r="O21" s="117">
        <v>9.4370717321536901E-2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262" t="s">
        <v>234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2705</v>
      </c>
      <c r="D31" s="114">
        <v>0</v>
      </c>
      <c r="E31" s="113">
        <v>3059</v>
      </c>
      <c r="F31" s="114">
        <f t="shared" ref="F31:L43" si="2">IFERROR(E31/C31-1,"-")</f>
        <v>0.13086876155268024</v>
      </c>
      <c r="G31" s="113">
        <v>582</v>
      </c>
      <c r="H31" s="114">
        <f t="shared" si="2"/>
        <v>-0.80974174566851909</v>
      </c>
      <c r="I31" s="113">
        <v>1773</v>
      </c>
      <c r="J31" s="114">
        <f t="shared" si="2"/>
        <v>2.0463917525773194</v>
      </c>
      <c r="K31" s="113">
        <v>3042</v>
      </c>
      <c r="L31" s="114">
        <f t="shared" si="2"/>
        <v>0.71573604060913709</v>
      </c>
      <c r="M31" s="113">
        <v>2177</v>
      </c>
      <c r="N31" s="114">
        <f t="shared" ref="N31:N35" si="3">IFERROR(M31/K31-1,"-")</f>
        <v>-0.28435239973701509</v>
      </c>
      <c r="O31" s="114">
        <f>M31/C31-1</f>
        <v>-0.19519408502772639</v>
      </c>
    </row>
    <row r="32" spans="1:16" x14ac:dyDescent="0.25">
      <c r="B32" s="112" t="s">
        <v>70</v>
      </c>
      <c r="C32" s="113">
        <v>2901</v>
      </c>
      <c r="D32" s="114">
        <v>4.8427900252981493E-2</v>
      </c>
      <c r="E32" s="113">
        <v>3061</v>
      </c>
      <c r="F32" s="114">
        <f t="shared" si="2"/>
        <v>5.5153395380903136E-2</v>
      </c>
      <c r="G32" s="113">
        <v>799</v>
      </c>
      <c r="H32" s="114">
        <f t="shared" si="2"/>
        <v>-0.73897419144070564</v>
      </c>
      <c r="I32" s="113">
        <v>2253</v>
      </c>
      <c r="J32" s="114">
        <f t="shared" si="2"/>
        <v>1.8197747183979973</v>
      </c>
      <c r="K32" s="113">
        <v>3101</v>
      </c>
      <c r="L32" s="114">
        <f t="shared" si="2"/>
        <v>0.37638703950288499</v>
      </c>
      <c r="M32" s="113">
        <v>2167</v>
      </c>
      <c r="N32" s="114">
        <f>IFERROR(M32/K32-1,"-")</f>
        <v>-0.30119316349564662</v>
      </c>
      <c r="O32" s="114">
        <f>IFERROR(M32/C32-1,"-")</f>
        <v>-0.25301620130989311</v>
      </c>
    </row>
    <row r="33" spans="2:16" x14ac:dyDescent="0.25">
      <c r="B33" s="112" t="s">
        <v>72</v>
      </c>
      <c r="C33" s="113">
        <v>2975</v>
      </c>
      <c r="D33" s="114">
        <v>-1.9122980547312873E-2</v>
      </c>
      <c r="E33" s="113">
        <v>1334</v>
      </c>
      <c r="F33" s="114">
        <f t="shared" si="2"/>
        <v>-0.55159663865546227</v>
      </c>
      <c r="G33" s="113">
        <v>1368</v>
      </c>
      <c r="H33" s="114">
        <f t="shared" si="2"/>
        <v>2.5487256371814038E-2</v>
      </c>
      <c r="I33" s="113">
        <v>2677</v>
      </c>
      <c r="J33" s="114">
        <f t="shared" si="2"/>
        <v>0.95687134502923987</v>
      </c>
      <c r="K33" s="113">
        <v>3421</v>
      </c>
      <c r="L33" s="114">
        <f t="shared" si="2"/>
        <v>0.27792304818827041</v>
      </c>
      <c r="M33" s="113">
        <v>2632</v>
      </c>
      <c r="N33" s="114">
        <f t="shared" si="3"/>
        <v>-0.23063431745103768</v>
      </c>
      <c r="O33" s="114">
        <f t="shared" ref="O33:O35" si="4">IFERROR(M33/C33-1,"-")</f>
        <v>-0.11529411764705877</v>
      </c>
    </row>
    <row r="34" spans="2:16" x14ac:dyDescent="0.25">
      <c r="B34" s="112" t="s">
        <v>74</v>
      </c>
      <c r="C34" s="113">
        <v>2550</v>
      </c>
      <c r="D34" s="114">
        <v>-0.14314516129032262</v>
      </c>
      <c r="E34" s="113">
        <v>0</v>
      </c>
      <c r="F34" s="114">
        <f t="shared" si="2"/>
        <v>-1</v>
      </c>
      <c r="G34" s="113">
        <v>1023</v>
      </c>
      <c r="H34" s="114" t="str">
        <f t="shared" si="2"/>
        <v>-</v>
      </c>
      <c r="I34" s="113">
        <v>2629</v>
      </c>
      <c r="J34" s="114">
        <f t="shared" si="2"/>
        <v>1.5698924731182795</v>
      </c>
      <c r="K34" s="113">
        <v>3521</v>
      </c>
      <c r="L34" s="114">
        <f t="shared" si="2"/>
        <v>0.33929250665652333</v>
      </c>
      <c r="M34" s="113">
        <v>3276</v>
      </c>
      <c r="N34" s="114">
        <f t="shared" si="3"/>
        <v>-6.9582504970178927E-2</v>
      </c>
      <c r="O34" s="114">
        <f t="shared" si="4"/>
        <v>0.28470588235294114</v>
      </c>
    </row>
    <row r="35" spans="2:16" x14ac:dyDescent="0.25">
      <c r="B35" s="112" t="s">
        <v>76</v>
      </c>
      <c r="C35" s="113">
        <v>2924</v>
      </c>
      <c r="D35" s="114">
        <v>8.8607594936708889E-2</v>
      </c>
      <c r="E35" s="113">
        <v>0</v>
      </c>
      <c r="F35" s="114">
        <f t="shared" si="2"/>
        <v>-1</v>
      </c>
      <c r="G35" s="113">
        <v>1731</v>
      </c>
      <c r="H35" s="114" t="str">
        <f t="shared" si="2"/>
        <v>-</v>
      </c>
      <c r="I35" s="113">
        <v>2471</v>
      </c>
      <c r="J35" s="114">
        <f t="shared" si="2"/>
        <v>0.42749855574812257</v>
      </c>
      <c r="K35" s="113">
        <v>3551</v>
      </c>
      <c r="L35" s="114">
        <f t="shared" si="2"/>
        <v>0.43707001214083374</v>
      </c>
      <c r="M35" s="113">
        <v>3636</v>
      </c>
      <c r="N35" s="114">
        <f t="shared" si="3"/>
        <v>2.3936919177696359E-2</v>
      </c>
      <c r="O35" s="114">
        <f t="shared" si="4"/>
        <v>0.24350205198358421</v>
      </c>
    </row>
    <row r="36" spans="2:16" x14ac:dyDescent="0.25">
      <c r="B36" s="112" t="s">
        <v>78</v>
      </c>
      <c r="C36" s="113">
        <v>2935</v>
      </c>
      <c r="D36" s="114">
        <v>-6.4319566689234886E-3</v>
      </c>
      <c r="E36" s="113">
        <v>0</v>
      </c>
      <c r="F36" s="114">
        <f t="shared" si="2"/>
        <v>-1</v>
      </c>
      <c r="G36" s="113">
        <v>1915</v>
      </c>
      <c r="H36" s="114" t="str">
        <f t="shared" si="2"/>
        <v>-</v>
      </c>
      <c r="I36" s="113">
        <v>3580</v>
      </c>
      <c r="J36" s="114">
        <f t="shared" si="2"/>
        <v>0.86945169712793735</v>
      </c>
      <c r="K36" s="113">
        <v>3284</v>
      </c>
      <c r="L36" s="114">
        <f t="shared" si="2"/>
        <v>-8.268156424581008E-2</v>
      </c>
      <c r="M36" s="113"/>
      <c r="N36" s="114"/>
      <c r="O36" s="114"/>
    </row>
    <row r="37" spans="2:16" x14ac:dyDescent="0.25">
      <c r="B37" s="112" t="s">
        <v>80</v>
      </c>
      <c r="C37" s="113">
        <v>3386</v>
      </c>
      <c r="D37" s="114">
        <v>8.1098339719029466E-2</v>
      </c>
      <c r="E37" s="113">
        <v>0</v>
      </c>
      <c r="F37" s="114">
        <f t="shared" si="2"/>
        <v>-1</v>
      </c>
      <c r="G37" s="113">
        <v>1624</v>
      </c>
      <c r="H37" s="114" t="str">
        <f t="shared" si="2"/>
        <v>-</v>
      </c>
      <c r="I37" s="113">
        <v>3300</v>
      </c>
      <c r="J37" s="114">
        <f t="shared" si="2"/>
        <v>1.0320197044334973</v>
      </c>
      <c r="K37" s="113">
        <v>3186</v>
      </c>
      <c r="L37" s="114">
        <f t="shared" si="2"/>
        <v>-3.4545454545454546E-2</v>
      </c>
      <c r="M37" s="113"/>
      <c r="N37" s="114"/>
      <c r="O37" s="114"/>
    </row>
    <row r="38" spans="2:16" x14ac:dyDescent="0.25">
      <c r="B38" s="112" t="s">
        <v>82</v>
      </c>
      <c r="C38" s="113">
        <v>3075</v>
      </c>
      <c r="D38" s="114">
        <v>0.35701676963812878</v>
      </c>
      <c r="E38" s="113">
        <v>2135</v>
      </c>
      <c r="F38" s="114">
        <f t="shared" si="2"/>
        <v>-0.30569105691056908</v>
      </c>
      <c r="G38" s="113">
        <v>1812</v>
      </c>
      <c r="H38" s="114">
        <f t="shared" si="2"/>
        <v>-0.15128805620608898</v>
      </c>
      <c r="I38" s="113">
        <v>2594</v>
      </c>
      <c r="J38" s="114">
        <f t="shared" si="2"/>
        <v>0.43156732891832239</v>
      </c>
      <c r="K38" s="113">
        <v>3372</v>
      </c>
      <c r="L38" s="114">
        <f t="shared" si="2"/>
        <v>0.29992289899768698</v>
      </c>
      <c r="M38" s="113"/>
      <c r="N38" s="114"/>
      <c r="O38" s="114"/>
    </row>
    <row r="39" spans="2:16" x14ac:dyDescent="0.25">
      <c r="B39" s="112" t="s">
        <v>84</v>
      </c>
      <c r="C39" s="113">
        <v>2807</v>
      </c>
      <c r="D39" s="114">
        <v>0.28349336991312302</v>
      </c>
      <c r="E39" s="113">
        <v>1442</v>
      </c>
      <c r="F39" s="114">
        <f t="shared" si="2"/>
        <v>-0.486284289276808</v>
      </c>
      <c r="G39" s="113">
        <v>3104</v>
      </c>
      <c r="H39" s="114">
        <f t="shared" si="2"/>
        <v>1.1525658807212205</v>
      </c>
      <c r="I39" s="113">
        <v>3509</v>
      </c>
      <c r="J39" s="114">
        <f t="shared" si="2"/>
        <v>0.13047680412371143</v>
      </c>
      <c r="K39" s="113">
        <v>3382</v>
      </c>
      <c r="L39" s="114">
        <f t="shared" si="2"/>
        <v>-3.6192647477913953E-2</v>
      </c>
      <c r="M39" s="113"/>
      <c r="N39" s="114"/>
      <c r="O39" s="114"/>
    </row>
    <row r="40" spans="2:16" x14ac:dyDescent="0.25">
      <c r="B40" s="112" t="s">
        <v>86</v>
      </c>
      <c r="C40" s="113">
        <v>3140</v>
      </c>
      <c r="D40" s="114">
        <v>7.0576201841118236E-2</v>
      </c>
      <c r="E40" s="113">
        <v>1351</v>
      </c>
      <c r="F40" s="114">
        <f t="shared" si="2"/>
        <v>-0.56974522292993623</v>
      </c>
      <c r="G40" s="113">
        <v>2127</v>
      </c>
      <c r="H40" s="114">
        <f t="shared" si="2"/>
        <v>0.57438934122871954</v>
      </c>
      <c r="I40" s="113">
        <v>2508</v>
      </c>
      <c r="J40" s="114">
        <f t="shared" si="2"/>
        <v>0.17912552891396327</v>
      </c>
      <c r="K40" s="113">
        <v>2825</v>
      </c>
      <c r="L40" s="114">
        <f t="shared" si="2"/>
        <v>0.12639553429027117</v>
      </c>
      <c r="M40" s="113"/>
      <c r="N40" s="114"/>
      <c r="O40" s="114"/>
    </row>
    <row r="41" spans="2:16" x14ac:dyDescent="0.25">
      <c r="B41" s="112" t="s">
        <v>88</v>
      </c>
      <c r="C41" s="113">
        <v>3743</v>
      </c>
      <c r="D41" s="114">
        <v>0.12099430967355507</v>
      </c>
      <c r="E41" s="113">
        <v>1256</v>
      </c>
      <c r="F41" s="114">
        <f t="shared" si="2"/>
        <v>-0.66444028853860537</v>
      </c>
      <c r="G41" s="113">
        <v>2694</v>
      </c>
      <c r="H41" s="114">
        <f t="shared" si="2"/>
        <v>1.144904458598726</v>
      </c>
      <c r="I41" s="113">
        <v>3156</v>
      </c>
      <c r="J41" s="114">
        <f t="shared" si="2"/>
        <v>0.17149220489977735</v>
      </c>
      <c r="K41" s="113">
        <v>2455</v>
      </c>
      <c r="L41" s="114">
        <f t="shared" si="2"/>
        <v>-0.22211660329531047</v>
      </c>
      <c r="M41" s="113"/>
      <c r="N41" s="114"/>
      <c r="O41" s="114"/>
    </row>
    <row r="42" spans="2:16" x14ac:dyDescent="0.25">
      <c r="B42" s="112" t="s">
        <v>90</v>
      </c>
      <c r="C42" s="113">
        <v>3978</v>
      </c>
      <c r="D42" s="114">
        <v>0.20399515738498786</v>
      </c>
      <c r="E42" s="113">
        <v>1139</v>
      </c>
      <c r="F42" s="114">
        <f t="shared" si="2"/>
        <v>-0.71367521367521369</v>
      </c>
      <c r="G42" s="113">
        <v>2953</v>
      </c>
      <c r="H42" s="114">
        <f t="shared" si="2"/>
        <v>1.5926251097453905</v>
      </c>
      <c r="I42" s="113">
        <v>3359</v>
      </c>
      <c r="J42" s="114">
        <f t="shared" si="2"/>
        <v>0.13748730104977991</v>
      </c>
      <c r="K42" s="113">
        <v>2582</v>
      </c>
      <c r="L42" s="114">
        <f t="shared" si="2"/>
        <v>-0.23131884489431376</v>
      </c>
      <c r="M42" s="113"/>
      <c r="N42" s="114"/>
      <c r="O42" s="114"/>
    </row>
    <row r="43" spans="2:16" ht="15.75" x14ac:dyDescent="0.25">
      <c r="B43" s="115" t="s">
        <v>27</v>
      </c>
      <c r="C43" s="116">
        <v>37119</v>
      </c>
      <c r="D43" s="117">
        <v>8.2754798436497357E-2</v>
      </c>
      <c r="E43" s="116">
        <v>16023</v>
      </c>
      <c r="F43" s="117">
        <f t="shared" si="2"/>
        <v>-0.5683342762466661</v>
      </c>
      <c r="G43" s="116">
        <v>21732</v>
      </c>
      <c r="H43" s="117">
        <f t="shared" si="2"/>
        <v>0.35630031829245468</v>
      </c>
      <c r="I43" s="116">
        <v>33809</v>
      </c>
      <c r="J43" s="117">
        <f t="shared" si="2"/>
        <v>0.55572427756304066</v>
      </c>
      <c r="K43" s="116">
        <v>37722</v>
      </c>
      <c r="L43" s="117">
        <f t="shared" si="2"/>
        <v>0.11573841284864983</v>
      </c>
      <c r="M43" s="116">
        <v>13888</v>
      </c>
      <c r="N43" s="117">
        <v>-0.16518393844674195</v>
      </c>
      <c r="O43" s="117">
        <v>-1.1881892564923557E-2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2" t="s">
        <v>235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1303</v>
      </c>
      <c r="D53" s="114">
        <v>-7.1937321937321941E-2</v>
      </c>
      <c r="E53" s="113">
        <v>1208</v>
      </c>
      <c r="F53" s="114">
        <f>IFERROR(E53/C53-1,"-")</f>
        <v>-7.2908672294704546E-2</v>
      </c>
      <c r="G53" s="113">
        <v>303</v>
      </c>
      <c r="H53" s="114">
        <f>IFERROR(G53/E53-1,"-")</f>
        <v>-0.7491721854304636</v>
      </c>
      <c r="I53" s="113">
        <v>1039</v>
      </c>
      <c r="J53" s="114">
        <f>IFERROR(I53/G53-1,"-")</f>
        <v>2.4290429042904291</v>
      </c>
      <c r="K53" s="113">
        <v>1557</v>
      </c>
      <c r="L53" s="114">
        <f>IFERROR(K53/I53-1,"-")</f>
        <v>0.49855630413859475</v>
      </c>
      <c r="M53" s="113">
        <v>1445</v>
      </c>
      <c r="N53" s="114">
        <f t="shared" ref="N53:N57" si="5">IFERROR(M53/K53-1,"-")</f>
        <v>-7.1933204881181712E-2</v>
      </c>
      <c r="O53" s="114">
        <f>IFERROR(M53/C53-1,"-")</f>
        <v>0.10897927858787404</v>
      </c>
    </row>
    <row r="54" spans="1:16" x14ac:dyDescent="0.25">
      <c r="A54" s="1">
        <v>2</v>
      </c>
      <c r="B54" s="112" t="s">
        <v>70</v>
      </c>
      <c r="C54" s="113">
        <v>1468</v>
      </c>
      <c r="D54" s="114">
        <v>-6.7658998646820123E-3</v>
      </c>
      <c r="E54" s="113">
        <v>1387</v>
      </c>
      <c r="F54" s="114">
        <f t="shared" ref="F54:L65" si="6">IFERROR(E54/C54-1,"-")</f>
        <v>-5.5177111716621208E-2</v>
      </c>
      <c r="G54" s="113">
        <v>338</v>
      </c>
      <c r="H54" s="114">
        <f t="shared" si="6"/>
        <v>-0.75630857966834897</v>
      </c>
      <c r="I54" s="113">
        <v>1131</v>
      </c>
      <c r="J54" s="114">
        <f t="shared" si="6"/>
        <v>2.3461538461538463</v>
      </c>
      <c r="K54" s="113">
        <v>2612</v>
      </c>
      <c r="L54" s="114">
        <f t="shared" si="6"/>
        <v>1.3094606542882405</v>
      </c>
      <c r="M54" s="113">
        <v>1852</v>
      </c>
      <c r="N54" s="114">
        <f t="shared" si="5"/>
        <v>-0.29096477794793263</v>
      </c>
      <c r="O54" s="114">
        <f>IFERROR(M54/C54-1,"-")</f>
        <v>0.26158038147138973</v>
      </c>
    </row>
    <row r="55" spans="1:16" x14ac:dyDescent="0.25">
      <c r="A55" s="1">
        <v>3</v>
      </c>
      <c r="B55" s="112" t="s">
        <v>72</v>
      </c>
      <c r="C55" s="113">
        <v>1577</v>
      </c>
      <c r="D55" s="114">
        <v>-5.0473186119873725E-3</v>
      </c>
      <c r="E55" s="113">
        <v>620</v>
      </c>
      <c r="F55" s="114">
        <f t="shared" si="6"/>
        <v>-0.60684844641724789</v>
      </c>
      <c r="G55" s="113">
        <v>500</v>
      </c>
      <c r="H55" s="114">
        <f t="shared" si="6"/>
        <v>-0.19354838709677424</v>
      </c>
      <c r="I55" s="113">
        <v>1299</v>
      </c>
      <c r="J55" s="114">
        <f t="shared" si="6"/>
        <v>1.5979999999999999</v>
      </c>
      <c r="K55" s="113">
        <v>2794</v>
      </c>
      <c r="L55" s="114">
        <f t="shared" si="6"/>
        <v>1.1508852963818321</v>
      </c>
      <c r="M55" s="113">
        <v>1883</v>
      </c>
      <c r="N55" s="114">
        <f t="shared" si="5"/>
        <v>-0.32605583392984971</v>
      </c>
      <c r="O55" s="114">
        <f t="shared" ref="O55:O57" si="7">IFERROR(M55/C55-1,"-")</f>
        <v>0.19403931515535833</v>
      </c>
    </row>
    <row r="56" spans="1:16" x14ac:dyDescent="0.25">
      <c r="A56" s="1">
        <v>4</v>
      </c>
      <c r="B56" s="112" t="s">
        <v>74</v>
      </c>
      <c r="C56" s="113">
        <v>1537</v>
      </c>
      <c r="D56" s="114">
        <v>7.4074074074074181E-2</v>
      </c>
      <c r="E56" s="113">
        <v>0</v>
      </c>
      <c r="F56" s="114">
        <f t="shared" si="6"/>
        <v>-1</v>
      </c>
      <c r="G56" s="113">
        <v>523</v>
      </c>
      <c r="H56" s="114" t="str">
        <f t="shared" si="6"/>
        <v>-</v>
      </c>
      <c r="I56" s="113">
        <v>1248</v>
      </c>
      <c r="J56" s="114">
        <f t="shared" si="6"/>
        <v>1.3862332695984705</v>
      </c>
      <c r="K56" s="113">
        <v>2342</v>
      </c>
      <c r="L56" s="114">
        <f t="shared" si="6"/>
        <v>0.8766025641025641</v>
      </c>
      <c r="M56" s="113">
        <v>2557</v>
      </c>
      <c r="N56" s="114">
        <f t="shared" si="5"/>
        <v>9.1801878736122999E-2</v>
      </c>
      <c r="O56" s="114">
        <f t="shared" si="7"/>
        <v>0.66363044892648015</v>
      </c>
    </row>
    <row r="57" spans="1:16" x14ac:dyDescent="0.25">
      <c r="A57" s="1">
        <v>5</v>
      </c>
      <c r="B57" s="112" t="s">
        <v>76</v>
      </c>
      <c r="C57" s="113">
        <v>1595</v>
      </c>
      <c r="D57" s="114">
        <v>0.13442389758179241</v>
      </c>
      <c r="E57" s="113">
        <v>0</v>
      </c>
      <c r="F57" s="114">
        <f t="shared" si="6"/>
        <v>-1</v>
      </c>
      <c r="G57" s="113">
        <v>686</v>
      </c>
      <c r="H57" s="114" t="str">
        <f t="shared" si="6"/>
        <v>-</v>
      </c>
      <c r="I57" s="113">
        <v>1437</v>
      </c>
      <c r="J57" s="114">
        <f t="shared" si="6"/>
        <v>1.0947521865889214</v>
      </c>
      <c r="K57" s="113">
        <v>2194</v>
      </c>
      <c r="L57" s="114">
        <f t="shared" si="6"/>
        <v>0.52679192762700078</v>
      </c>
      <c r="M57" s="113">
        <v>2203</v>
      </c>
      <c r="N57" s="114">
        <f t="shared" si="5"/>
        <v>4.1020966271649861E-3</v>
      </c>
      <c r="O57" s="114">
        <f t="shared" si="7"/>
        <v>0.38119122257053295</v>
      </c>
    </row>
    <row r="58" spans="1:16" x14ac:dyDescent="0.25">
      <c r="A58" s="1">
        <v>6</v>
      </c>
      <c r="B58" s="112" t="s">
        <v>78</v>
      </c>
      <c r="C58" s="113">
        <v>1453</v>
      </c>
      <c r="D58" s="114">
        <v>-8.6163522012578597E-2</v>
      </c>
      <c r="E58" s="113">
        <v>0</v>
      </c>
      <c r="F58" s="114">
        <f t="shared" si="6"/>
        <v>-1</v>
      </c>
      <c r="G58" s="113">
        <v>815</v>
      </c>
      <c r="H58" s="114" t="str">
        <f t="shared" si="6"/>
        <v>-</v>
      </c>
      <c r="I58" s="113">
        <v>1729</v>
      </c>
      <c r="J58" s="114">
        <f t="shared" si="6"/>
        <v>1.121472392638037</v>
      </c>
      <c r="K58" s="113">
        <v>2466</v>
      </c>
      <c r="L58" s="114">
        <f t="shared" si="6"/>
        <v>0.42625795257374199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1611</v>
      </c>
      <c r="D59" s="114">
        <v>0.14093484419263458</v>
      </c>
      <c r="E59" s="113">
        <v>0</v>
      </c>
      <c r="F59" s="114">
        <f t="shared" si="6"/>
        <v>-1</v>
      </c>
      <c r="G59" s="113">
        <v>994</v>
      </c>
      <c r="H59" s="114" t="str">
        <f t="shared" si="6"/>
        <v>-</v>
      </c>
      <c r="I59" s="113">
        <v>1593</v>
      </c>
      <c r="J59" s="114">
        <f t="shared" si="6"/>
        <v>0.60261569416498983</v>
      </c>
      <c r="K59" s="113">
        <v>1977</v>
      </c>
      <c r="L59" s="114">
        <f t="shared" si="6"/>
        <v>0.24105461393596994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1412</v>
      </c>
      <c r="D60" s="114">
        <v>0.19661016949152543</v>
      </c>
      <c r="E60" s="113">
        <v>1123</v>
      </c>
      <c r="F60" s="114">
        <f t="shared" si="6"/>
        <v>-0.20467422096317278</v>
      </c>
      <c r="G60" s="113">
        <v>1181</v>
      </c>
      <c r="H60" s="114">
        <f t="shared" si="6"/>
        <v>5.1647373107747141E-2</v>
      </c>
      <c r="I60" s="113">
        <v>1587</v>
      </c>
      <c r="J60" s="114">
        <f t="shared" si="6"/>
        <v>0.34377646062658762</v>
      </c>
      <c r="K60" s="113">
        <v>1933</v>
      </c>
      <c r="L60" s="114">
        <f t="shared" si="6"/>
        <v>0.21802142407057334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1392</v>
      </c>
      <c r="D61" s="114">
        <v>0.19382504288164659</v>
      </c>
      <c r="E61" s="113">
        <v>763</v>
      </c>
      <c r="F61" s="114">
        <f t="shared" si="6"/>
        <v>-0.45186781609195403</v>
      </c>
      <c r="G61" s="113">
        <v>1604</v>
      </c>
      <c r="H61" s="114">
        <f t="shared" si="6"/>
        <v>1.1022280471821757</v>
      </c>
      <c r="I61" s="113">
        <v>1832</v>
      </c>
      <c r="J61" s="114">
        <f t="shared" si="6"/>
        <v>0.14214463840398994</v>
      </c>
      <c r="K61" s="113">
        <v>2450</v>
      </c>
      <c r="L61" s="114">
        <f t="shared" si="6"/>
        <v>0.3373362445414847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1473</v>
      </c>
      <c r="D62" s="114">
        <v>-5.4557124518613609E-2</v>
      </c>
      <c r="E62" s="113">
        <v>792</v>
      </c>
      <c r="F62" s="114">
        <f t="shared" si="6"/>
        <v>-0.46232179226069248</v>
      </c>
      <c r="G62" s="113">
        <v>930</v>
      </c>
      <c r="H62" s="114">
        <f t="shared" si="6"/>
        <v>0.17424242424242431</v>
      </c>
      <c r="I62" s="113">
        <v>1484</v>
      </c>
      <c r="J62" s="114">
        <f t="shared" si="6"/>
        <v>0.5956989247311828</v>
      </c>
      <c r="K62" s="113">
        <v>2164</v>
      </c>
      <c r="L62" s="114">
        <f t="shared" si="6"/>
        <v>0.4582210242587601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1743</v>
      </c>
      <c r="D63" s="114">
        <v>5.1903114186850896E-3</v>
      </c>
      <c r="E63" s="113">
        <v>488</v>
      </c>
      <c r="F63" s="114">
        <f t="shared" si="6"/>
        <v>-0.72002294893861163</v>
      </c>
      <c r="G63" s="113">
        <v>1380</v>
      </c>
      <c r="H63" s="114">
        <f t="shared" si="6"/>
        <v>1.8278688524590163</v>
      </c>
      <c r="I63" s="113">
        <v>1596</v>
      </c>
      <c r="J63" s="114">
        <f t="shared" si="6"/>
        <v>0.15652173913043477</v>
      </c>
      <c r="K63" s="113">
        <v>1784</v>
      </c>
      <c r="L63" s="114">
        <f t="shared" si="6"/>
        <v>0.1177944862155389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1402</v>
      </c>
      <c r="D64" s="114">
        <v>-0.10927573062261753</v>
      </c>
      <c r="E64" s="113">
        <v>371</v>
      </c>
      <c r="F64" s="114">
        <f t="shared" si="6"/>
        <v>-0.73537803138373747</v>
      </c>
      <c r="G64" s="113">
        <v>1477</v>
      </c>
      <c r="H64" s="114">
        <f t="shared" si="6"/>
        <v>2.9811320754716979</v>
      </c>
      <c r="I64" s="113">
        <v>1545</v>
      </c>
      <c r="J64" s="114">
        <f t="shared" si="6"/>
        <v>4.6039268788083954E-2</v>
      </c>
      <c r="K64" s="113">
        <v>1425</v>
      </c>
      <c r="L64" s="114">
        <f t="shared" si="6"/>
        <v>-7.7669902912621325E-2</v>
      </c>
      <c r="M64" s="113"/>
      <c r="N64" s="114"/>
      <c r="O64" s="114"/>
    </row>
    <row r="65" spans="1:16" ht="15.75" x14ac:dyDescent="0.25">
      <c r="B65" s="115" t="s">
        <v>27</v>
      </c>
      <c r="C65" s="116">
        <v>17966</v>
      </c>
      <c r="D65" s="117">
        <v>2.5573695627354676E-2</v>
      </c>
      <c r="E65" s="116">
        <v>7339</v>
      </c>
      <c r="F65" s="117">
        <f t="shared" si="6"/>
        <v>-0.59150617833685848</v>
      </c>
      <c r="G65" s="116">
        <v>10731</v>
      </c>
      <c r="H65" s="117">
        <f t="shared" si="6"/>
        <v>0.46218830903392827</v>
      </c>
      <c r="I65" s="116">
        <v>17520</v>
      </c>
      <c r="J65" s="117">
        <f t="shared" si="6"/>
        <v>0.63265306122448983</v>
      </c>
      <c r="K65" s="116">
        <v>25698</v>
      </c>
      <c r="L65" s="117">
        <f t="shared" si="6"/>
        <v>0.46678082191780823</v>
      </c>
      <c r="M65" s="116">
        <v>9940</v>
      </c>
      <c r="N65" s="117">
        <v>-0.1355770066962344</v>
      </c>
      <c r="O65" s="117">
        <v>0.32887700534759357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262" t="s">
        <v>236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1402</v>
      </c>
      <c r="D75" s="114">
        <v>7.7632590315142247E-2</v>
      </c>
      <c r="E75" s="113">
        <v>1851</v>
      </c>
      <c r="F75" s="114">
        <f>IFERROR(E75/C75-1,"-")</f>
        <v>0.32025677603423675</v>
      </c>
      <c r="G75" s="113">
        <v>279</v>
      </c>
      <c r="H75" s="114">
        <f>IFERROR(G75/E75-1,"-")</f>
        <v>-0.84927066450567257</v>
      </c>
      <c r="I75" s="113">
        <v>734</v>
      </c>
      <c r="J75" s="114">
        <f>IFERROR(I75/G75-1,"-")</f>
        <v>1.6308243727598568</v>
      </c>
      <c r="K75" s="113">
        <v>1485</v>
      </c>
      <c r="L75" s="114">
        <f>IFERROR(K75/I75-1,"-")</f>
        <v>1.0231607629427795</v>
      </c>
      <c r="M75" s="113">
        <v>732</v>
      </c>
      <c r="N75" s="114">
        <f t="shared" ref="N75:N79" si="8">IFERROR(M75/K75-1,"-")</f>
        <v>-0.50707070707070701</v>
      </c>
      <c r="O75" s="114">
        <f>M75/C75-1</f>
        <v>-0.47788873038516411</v>
      </c>
    </row>
    <row r="76" spans="1:16" x14ac:dyDescent="0.25">
      <c r="A76" s="1">
        <v>2</v>
      </c>
      <c r="B76" s="112" t="s">
        <v>70</v>
      </c>
      <c r="C76" s="113">
        <v>1433</v>
      </c>
      <c r="D76" s="114">
        <v>0.11171450737005428</v>
      </c>
      <c r="E76" s="113">
        <v>1674</v>
      </c>
      <c r="F76" s="114">
        <f t="shared" ref="F76:L87" si="9">IFERROR(E76/C76-1,"-")</f>
        <v>0.16817864619679002</v>
      </c>
      <c r="G76" s="113">
        <v>461</v>
      </c>
      <c r="H76" s="114">
        <f t="shared" si="9"/>
        <v>-0.7246117084826762</v>
      </c>
      <c r="I76" s="113">
        <v>1122</v>
      </c>
      <c r="J76" s="114">
        <f t="shared" si="9"/>
        <v>1.4338394793926246</v>
      </c>
      <c r="K76" s="113">
        <v>489</v>
      </c>
      <c r="L76" s="114">
        <f t="shared" si="9"/>
        <v>-0.56417112299465244</v>
      </c>
      <c r="M76" s="113">
        <v>315</v>
      </c>
      <c r="N76" s="114">
        <f t="shared" si="8"/>
        <v>-0.35582822085889576</v>
      </c>
      <c r="O76" s="114">
        <f>IFERROR(M76/C76-1,"-")</f>
        <v>-0.7801814375436148</v>
      </c>
    </row>
    <row r="77" spans="1:16" x14ac:dyDescent="0.25">
      <c r="A77" s="1">
        <v>3</v>
      </c>
      <c r="B77" s="112" t="s">
        <v>72</v>
      </c>
      <c r="C77" s="113">
        <v>1398</v>
      </c>
      <c r="D77" s="114">
        <v>-3.4530386740331487E-2</v>
      </c>
      <c r="E77" s="113">
        <v>714</v>
      </c>
      <c r="F77" s="114">
        <f t="shared" si="9"/>
        <v>-0.48927038626609443</v>
      </c>
      <c r="G77" s="113">
        <v>868</v>
      </c>
      <c r="H77" s="114">
        <f t="shared" si="9"/>
        <v>0.21568627450980382</v>
      </c>
      <c r="I77" s="113">
        <v>1378</v>
      </c>
      <c r="J77" s="114">
        <f t="shared" si="9"/>
        <v>0.5875576036866359</v>
      </c>
      <c r="K77" s="113">
        <v>627</v>
      </c>
      <c r="L77" s="114">
        <f t="shared" si="9"/>
        <v>-0.54499274310595069</v>
      </c>
      <c r="M77" s="113">
        <v>749</v>
      </c>
      <c r="N77" s="114">
        <f t="shared" si="8"/>
        <v>0.19457735247208929</v>
      </c>
      <c r="O77" s="114">
        <f t="shared" ref="O77:O79" si="10">IFERROR(M77/C77-1,"-")</f>
        <v>-0.46423462088698142</v>
      </c>
    </row>
    <row r="78" spans="1:16" x14ac:dyDescent="0.25">
      <c r="A78" s="1">
        <v>4</v>
      </c>
      <c r="B78" s="112" t="s">
        <v>74</v>
      </c>
      <c r="C78" s="113">
        <v>1013</v>
      </c>
      <c r="D78" s="114">
        <v>-0.34433656957928804</v>
      </c>
      <c r="E78" s="113">
        <v>0</v>
      </c>
      <c r="F78" s="114">
        <f t="shared" si="9"/>
        <v>-1</v>
      </c>
      <c r="G78" s="113">
        <v>500</v>
      </c>
      <c r="H78" s="114" t="str">
        <f t="shared" si="9"/>
        <v>-</v>
      </c>
      <c r="I78" s="113">
        <v>1381</v>
      </c>
      <c r="J78" s="114">
        <f t="shared" si="9"/>
        <v>1.762</v>
      </c>
      <c r="K78" s="113">
        <v>1179</v>
      </c>
      <c r="L78" s="114">
        <f t="shared" si="9"/>
        <v>-0.14627081824764665</v>
      </c>
      <c r="M78" s="113">
        <v>719</v>
      </c>
      <c r="N78" s="114">
        <f t="shared" si="8"/>
        <v>-0.39016115351993219</v>
      </c>
      <c r="O78" s="114">
        <f t="shared" si="10"/>
        <v>-0.29022704837117475</v>
      </c>
    </row>
    <row r="79" spans="1:16" x14ac:dyDescent="0.25">
      <c r="A79" s="1">
        <v>5</v>
      </c>
      <c r="B79" s="112" t="s">
        <v>76</v>
      </c>
      <c r="C79" s="113">
        <v>1329</v>
      </c>
      <c r="D79" s="114">
        <v>3.8281250000000044E-2</v>
      </c>
      <c r="E79" s="113">
        <v>0</v>
      </c>
      <c r="F79" s="114">
        <f t="shared" si="9"/>
        <v>-1</v>
      </c>
      <c r="G79" s="113">
        <v>1045</v>
      </c>
      <c r="H79" s="114" t="str">
        <f t="shared" si="9"/>
        <v>-</v>
      </c>
      <c r="I79" s="113">
        <v>1034</v>
      </c>
      <c r="J79" s="114">
        <f t="shared" si="9"/>
        <v>-1.0526315789473717E-2</v>
      </c>
      <c r="K79" s="113">
        <v>1357</v>
      </c>
      <c r="L79" s="114">
        <f t="shared" si="9"/>
        <v>0.3123791102514506</v>
      </c>
      <c r="M79" s="113">
        <v>1433</v>
      </c>
      <c r="N79" s="114">
        <f t="shared" si="8"/>
        <v>5.6005895357406077E-2</v>
      </c>
      <c r="O79" s="114">
        <f t="shared" si="10"/>
        <v>7.825432656132425E-2</v>
      </c>
    </row>
    <row r="80" spans="1:16" x14ac:dyDescent="0.25">
      <c r="A80" s="1">
        <v>6</v>
      </c>
      <c r="B80" s="112" t="s">
        <v>78</v>
      </c>
      <c r="C80" s="113">
        <v>1482</v>
      </c>
      <c r="D80" s="114">
        <v>8.6510263929618691E-2</v>
      </c>
      <c r="E80" s="113">
        <v>0</v>
      </c>
      <c r="F80" s="114">
        <f t="shared" si="9"/>
        <v>-1</v>
      </c>
      <c r="G80" s="113">
        <v>1100</v>
      </c>
      <c r="H80" s="114" t="str">
        <f t="shared" si="9"/>
        <v>-</v>
      </c>
      <c r="I80" s="113">
        <v>1851</v>
      </c>
      <c r="J80" s="114">
        <f t="shared" si="9"/>
        <v>0.68272727272727263</v>
      </c>
      <c r="K80" s="113">
        <v>818</v>
      </c>
      <c r="L80" s="114">
        <f t="shared" si="9"/>
        <v>-0.55807671528903291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1775</v>
      </c>
      <c r="D81" s="114">
        <v>3.1976744186046568E-2</v>
      </c>
      <c r="E81" s="113">
        <v>0</v>
      </c>
      <c r="F81" s="114">
        <f t="shared" si="9"/>
        <v>-1</v>
      </c>
      <c r="G81" s="113">
        <v>630</v>
      </c>
      <c r="H81" s="114" t="str">
        <f t="shared" si="9"/>
        <v>-</v>
      </c>
      <c r="I81" s="113">
        <v>1707</v>
      </c>
      <c r="J81" s="114">
        <f t="shared" si="9"/>
        <v>1.7095238095238097</v>
      </c>
      <c r="K81" s="113">
        <v>1209</v>
      </c>
      <c r="L81" s="114">
        <f t="shared" si="9"/>
        <v>-0.29173989455184535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1663</v>
      </c>
      <c r="D82" s="114">
        <v>0.53130755064456725</v>
      </c>
      <c r="E82" s="113">
        <v>1012</v>
      </c>
      <c r="F82" s="114">
        <f t="shared" si="9"/>
        <v>-0.39146121467227901</v>
      </c>
      <c r="G82" s="113">
        <v>631</v>
      </c>
      <c r="H82" s="114">
        <f t="shared" si="9"/>
        <v>-0.37648221343873522</v>
      </c>
      <c r="I82" s="113">
        <v>1007</v>
      </c>
      <c r="J82" s="114">
        <f t="shared" si="9"/>
        <v>0.59587955625990485</v>
      </c>
      <c r="K82" s="113">
        <v>1439</v>
      </c>
      <c r="L82" s="114">
        <f t="shared" si="9"/>
        <v>0.42899702085402192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1415</v>
      </c>
      <c r="D83" s="114">
        <v>0.385896180215475</v>
      </c>
      <c r="E83" s="113">
        <v>679</v>
      </c>
      <c r="F83" s="114">
        <f t="shared" si="9"/>
        <v>-0.52014134275618373</v>
      </c>
      <c r="G83" s="113">
        <v>1500</v>
      </c>
      <c r="H83" s="114">
        <f t="shared" si="9"/>
        <v>1.2091310751104567</v>
      </c>
      <c r="I83" s="113">
        <v>1677</v>
      </c>
      <c r="J83" s="114">
        <f t="shared" si="9"/>
        <v>0.1180000000000001</v>
      </c>
      <c r="K83" s="113">
        <v>932</v>
      </c>
      <c r="L83" s="114">
        <f t="shared" si="9"/>
        <v>-0.44424567680381633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1667</v>
      </c>
      <c r="D84" s="114">
        <v>0.21236363636363631</v>
      </c>
      <c r="E84" s="113">
        <v>559</v>
      </c>
      <c r="F84" s="114">
        <f t="shared" si="9"/>
        <v>-0.66466706658668273</v>
      </c>
      <c r="G84" s="113">
        <v>1197</v>
      </c>
      <c r="H84" s="114">
        <f t="shared" si="9"/>
        <v>1.1413237924865833</v>
      </c>
      <c r="I84" s="113">
        <v>1024</v>
      </c>
      <c r="J84" s="114">
        <f t="shared" si="9"/>
        <v>-0.14452798663324984</v>
      </c>
      <c r="K84" s="113">
        <v>661</v>
      </c>
      <c r="L84" s="114">
        <f t="shared" si="9"/>
        <v>-0.3544921875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2000</v>
      </c>
      <c r="D85" s="114">
        <v>0.24610591900311518</v>
      </c>
      <c r="E85" s="113">
        <v>768</v>
      </c>
      <c r="F85" s="114">
        <f t="shared" si="9"/>
        <v>-0.61599999999999999</v>
      </c>
      <c r="G85" s="113">
        <v>1314</v>
      </c>
      <c r="H85" s="114">
        <f t="shared" si="9"/>
        <v>0.7109375</v>
      </c>
      <c r="I85" s="113">
        <v>1560</v>
      </c>
      <c r="J85" s="114">
        <f t="shared" si="9"/>
        <v>0.18721461187214605</v>
      </c>
      <c r="K85" s="113">
        <v>671</v>
      </c>
      <c r="L85" s="114">
        <f t="shared" si="9"/>
        <v>-0.56987179487179485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2576</v>
      </c>
      <c r="D86" s="114">
        <v>0.48901734104046235</v>
      </c>
      <c r="E86" s="113">
        <v>768</v>
      </c>
      <c r="F86" s="114">
        <f t="shared" si="9"/>
        <v>-0.70186335403726707</v>
      </c>
      <c r="G86" s="113">
        <v>1476</v>
      </c>
      <c r="H86" s="114">
        <f t="shared" si="9"/>
        <v>0.921875</v>
      </c>
      <c r="I86" s="113">
        <v>1814</v>
      </c>
      <c r="J86" s="114">
        <f t="shared" si="9"/>
        <v>0.22899728997289981</v>
      </c>
      <c r="K86" s="113">
        <v>1157</v>
      </c>
      <c r="L86" s="114">
        <f t="shared" si="9"/>
        <v>-0.36218302094818078</v>
      </c>
      <c r="M86" s="113"/>
      <c r="N86" s="114"/>
      <c r="O86" s="114"/>
    </row>
    <row r="87" spans="1:16" ht="15.75" x14ac:dyDescent="0.25">
      <c r="B87" s="115" t="s">
        <v>27</v>
      </c>
      <c r="C87" s="116">
        <v>19153</v>
      </c>
      <c r="D87" s="117">
        <v>0.14250775471247912</v>
      </c>
      <c r="E87" s="116">
        <v>8684</v>
      </c>
      <c r="F87" s="117">
        <f t="shared" si="9"/>
        <v>-0.54659844410797265</v>
      </c>
      <c r="G87" s="116">
        <v>11001</v>
      </c>
      <c r="H87" s="117">
        <f t="shared" si="9"/>
        <v>0.26681252878857675</v>
      </c>
      <c r="I87" s="116">
        <v>16289</v>
      </c>
      <c r="J87" s="117">
        <f t="shared" si="9"/>
        <v>0.48068357422052532</v>
      </c>
      <c r="K87" s="116">
        <v>12024</v>
      </c>
      <c r="L87" s="117">
        <f t="shared" si="9"/>
        <v>-0.261833138928111</v>
      </c>
      <c r="M87" s="116">
        <v>3948</v>
      </c>
      <c r="N87" s="117">
        <v>-0.23145804944520143</v>
      </c>
      <c r="O87" s="117">
        <v>-0.39954372623574141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262" t="s">
        <v>237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2011</v>
      </c>
      <c r="D97" s="114">
        <v>-6.1157796451914104E-2</v>
      </c>
      <c r="E97" s="113">
        <v>2138</v>
      </c>
      <c r="F97" s="114">
        <f t="shared" ref="F97:L109" si="11">IFERROR(E97/C97-1,"-")</f>
        <v>6.3152660367976177E-2</v>
      </c>
      <c r="G97" s="113">
        <v>564</v>
      </c>
      <c r="H97" s="114">
        <f t="shared" si="11"/>
        <v>-0.7362020579981291</v>
      </c>
      <c r="I97" s="113">
        <v>1754</v>
      </c>
      <c r="J97" s="114">
        <f t="shared" si="11"/>
        <v>2.1099290780141846</v>
      </c>
      <c r="K97" s="113">
        <v>2348</v>
      </c>
      <c r="L97" s="114">
        <f t="shared" si="11"/>
        <v>0.33865450399087793</v>
      </c>
      <c r="M97" s="113">
        <v>3040</v>
      </c>
      <c r="N97" s="114">
        <f t="shared" ref="N97:N101" si="12">IFERROR(M97/K97-1,"-")</f>
        <v>0.29471890971039172</v>
      </c>
      <c r="O97" s="114">
        <f>M97/C97-1</f>
        <v>0.51168572849328697</v>
      </c>
    </row>
    <row r="98" spans="2:15" x14ac:dyDescent="0.25">
      <c r="B98" s="112" t="s">
        <v>70</v>
      </c>
      <c r="C98" s="113">
        <v>2034</v>
      </c>
      <c r="D98" s="114">
        <v>-3.9206424185167732E-2</v>
      </c>
      <c r="E98" s="113">
        <v>2298</v>
      </c>
      <c r="F98" s="114">
        <f t="shared" si="11"/>
        <v>0.12979351032448383</v>
      </c>
      <c r="G98" s="113">
        <v>586</v>
      </c>
      <c r="H98" s="114">
        <f t="shared" si="11"/>
        <v>-0.74499564838990429</v>
      </c>
      <c r="I98" s="113">
        <v>1924</v>
      </c>
      <c r="J98" s="114">
        <f t="shared" si="11"/>
        <v>2.2832764505119454</v>
      </c>
      <c r="K98" s="113">
        <v>2169</v>
      </c>
      <c r="L98" s="114">
        <f t="shared" si="11"/>
        <v>0.12733887733887728</v>
      </c>
      <c r="M98" s="113">
        <v>2636</v>
      </c>
      <c r="N98" s="114">
        <f t="shared" si="12"/>
        <v>0.2153065928999538</v>
      </c>
      <c r="O98" s="114">
        <f>IFERROR(M98/C98-1,"-")</f>
        <v>0.29596853490658792</v>
      </c>
    </row>
    <row r="99" spans="2:15" x14ac:dyDescent="0.25">
      <c r="B99" s="112" t="s">
        <v>72</v>
      </c>
      <c r="C99" s="113">
        <v>2173</v>
      </c>
      <c r="D99" s="114">
        <v>2.3062730627305683E-3</v>
      </c>
      <c r="E99" s="113">
        <v>864</v>
      </c>
      <c r="F99" s="114">
        <f t="shared" si="11"/>
        <v>-0.60239300506212612</v>
      </c>
      <c r="G99" s="113">
        <v>920</v>
      </c>
      <c r="H99" s="114">
        <f t="shared" si="11"/>
        <v>6.4814814814814881E-2</v>
      </c>
      <c r="I99" s="113">
        <v>2063</v>
      </c>
      <c r="J99" s="114">
        <f t="shared" si="11"/>
        <v>1.2423913043478261</v>
      </c>
      <c r="K99" s="113">
        <v>2238</v>
      </c>
      <c r="L99" s="114">
        <f t="shared" si="11"/>
        <v>8.4827920504120247E-2</v>
      </c>
      <c r="M99" s="113">
        <v>2536</v>
      </c>
      <c r="N99" s="114">
        <f t="shared" si="12"/>
        <v>0.13315460232350307</v>
      </c>
      <c r="O99" s="114">
        <f t="shared" ref="O99:O101" si="13">IFERROR(M99/C99-1,"-")</f>
        <v>0.16705016106764847</v>
      </c>
    </row>
    <row r="100" spans="2:15" x14ac:dyDescent="0.25">
      <c r="B100" s="112" t="s">
        <v>74</v>
      </c>
      <c r="C100" s="113">
        <v>1644</v>
      </c>
      <c r="D100" s="114">
        <v>-9.3215664644236029E-2</v>
      </c>
      <c r="E100" s="113">
        <v>0</v>
      </c>
      <c r="F100" s="114">
        <f t="shared" si="11"/>
        <v>-1</v>
      </c>
      <c r="G100" s="113">
        <v>807</v>
      </c>
      <c r="H100" s="114" t="str">
        <f t="shared" si="11"/>
        <v>-</v>
      </c>
      <c r="I100" s="113">
        <v>1446</v>
      </c>
      <c r="J100" s="114">
        <f t="shared" si="11"/>
        <v>0.79182156133828996</v>
      </c>
      <c r="K100" s="113">
        <v>1649</v>
      </c>
      <c r="L100" s="114">
        <f t="shared" si="11"/>
        <v>0.14038727524204697</v>
      </c>
      <c r="M100" s="113">
        <v>1778</v>
      </c>
      <c r="N100" s="114">
        <f t="shared" si="12"/>
        <v>7.8229229836264347E-2</v>
      </c>
      <c r="O100" s="114">
        <f t="shared" si="13"/>
        <v>8.1508515815085225E-2</v>
      </c>
    </row>
    <row r="101" spans="2:15" x14ac:dyDescent="0.25">
      <c r="B101" s="112" t="s">
        <v>76</v>
      </c>
      <c r="C101" s="113">
        <v>1141</v>
      </c>
      <c r="D101" s="114">
        <v>-0.19135364989369241</v>
      </c>
      <c r="E101" s="113">
        <v>0</v>
      </c>
      <c r="F101" s="114">
        <f t="shared" si="11"/>
        <v>-1</v>
      </c>
      <c r="G101" s="113">
        <v>928</v>
      </c>
      <c r="H101" s="114" t="str">
        <f t="shared" si="11"/>
        <v>-</v>
      </c>
      <c r="I101" s="113">
        <v>1161</v>
      </c>
      <c r="J101" s="114">
        <f t="shared" si="11"/>
        <v>0.25107758620689657</v>
      </c>
      <c r="K101" s="113">
        <v>1462</v>
      </c>
      <c r="L101" s="114">
        <f t="shared" si="11"/>
        <v>0.2592592592592593</v>
      </c>
      <c r="M101" s="113">
        <v>1356</v>
      </c>
      <c r="N101" s="114">
        <f t="shared" si="12"/>
        <v>-7.2503419972640204E-2</v>
      </c>
      <c r="O101" s="114">
        <f t="shared" si="13"/>
        <v>0.18843120070113928</v>
      </c>
    </row>
    <row r="102" spans="2:15" x14ac:dyDescent="0.25">
      <c r="B102" s="112" t="s">
        <v>78</v>
      </c>
      <c r="C102" s="113">
        <v>985</v>
      </c>
      <c r="D102" s="114">
        <v>-0.10373066424021837</v>
      </c>
      <c r="E102" s="113">
        <v>0</v>
      </c>
      <c r="F102" s="114">
        <f t="shared" si="11"/>
        <v>-1</v>
      </c>
      <c r="G102" s="113">
        <v>579</v>
      </c>
      <c r="H102" s="114" t="str">
        <f t="shared" si="11"/>
        <v>-</v>
      </c>
      <c r="I102" s="113">
        <v>940</v>
      </c>
      <c r="J102" s="114">
        <f t="shared" si="11"/>
        <v>0.62348877374784117</v>
      </c>
      <c r="K102" s="113">
        <v>897</v>
      </c>
      <c r="L102" s="114">
        <f t="shared" si="11"/>
        <v>-4.5744680851063868E-2</v>
      </c>
      <c r="M102" s="113"/>
      <c r="N102" s="114"/>
      <c r="O102" s="114"/>
    </row>
    <row r="103" spans="2:15" x14ac:dyDescent="0.25">
      <c r="B103" s="112" t="s">
        <v>80</v>
      </c>
      <c r="C103" s="113">
        <v>1001</v>
      </c>
      <c r="D103" s="114">
        <v>-1.379310344827589E-2</v>
      </c>
      <c r="E103" s="113">
        <v>0</v>
      </c>
      <c r="F103" s="114">
        <f t="shared" si="11"/>
        <v>-1</v>
      </c>
      <c r="G103" s="113">
        <v>804</v>
      </c>
      <c r="H103" s="114" t="str">
        <f t="shared" si="11"/>
        <v>-</v>
      </c>
      <c r="I103" s="113">
        <v>975</v>
      </c>
      <c r="J103" s="114">
        <f t="shared" si="11"/>
        <v>0.21268656716417911</v>
      </c>
      <c r="K103" s="113">
        <v>1154</v>
      </c>
      <c r="L103" s="114">
        <f t="shared" si="11"/>
        <v>0.18358974358974356</v>
      </c>
      <c r="M103" s="113"/>
      <c r="N103" s="114"/>
      <c r="O103" s="114"/>
    </row>
    <row r="104" spans="2:15" x14ac:dyDescent="0.25">
      <c r="B104" s="112" t="s">
        <v>82</v>
      </c>
      <c r="C104" s="113">
        <v>1148</v>
      </c>
      <c r="D104" s="114">
        <v>-2.4638912489379772E-2</v>
      </c>
      <c r="E104" s="113">
        <v>642</v>
      </c>
      <c r="F104" s="114">
        <f t="shared" si="11"/>
        <v>-0.44076655052264813</v>
      </c>
      <c r="G104" s="113">
        <v>1117</v>
      </c>
      <c r="H104" s="114">
        <f t="shared" si="11"/>
        <v>0.7398753894080996</v>
      </c>
      <c r="I104" s="113">
        <v>1338</v>
      </c>
      <c r="J104" s="114">
        <f t="shared" si="11"/>
        <v>0.19785138764547905</v>
      </c>
      <c r="K104" s="113">
        <v>1273</v>
      </c>
      <c r="L104" s="114">
        <f t="shared" si="11"/>
        <v>-4.8579970104633774E-2</v>
      </c>
      <c r="M104" s="113"/>
      <c r="N104" s="114"/>
      <c r="O104" s="114"/>
    </row>
    <row r="105" spans="2:15" x14ac:dyDescent="0.25">
      <c r="B105" s="112" t="s">
        <v>84</v>
      </c>
      <c r="C105" s="113">
        <v>1028</v>
      </c>
      <c r="D105" s="114">
        <v>4.1540020263424626E-2</v>
      </c>
      <c r="E105" s="113">
        <v>322</v>
      </c>
      <c r="F105" s="114">
        <f t="shared" si="11"/>
        <v>-0.6867704280155642</v>
      </c>
      <c r="G105" s="113">
        <v>810</v>
      </c>
      <c r="H105" s="114">
        <f t="shared" si="11"/>
        <v>1.5155279503105592</v>
      </c>
      <c r="I105" s="113">
        <v>1069</v>
      </c>
      <c r="J105" s="114">
        <f t="shared" si="11"/>
        <v>0.31975308641975309</v>
      </c>
      <c r="K105" s="113">
        <v>1139</v>
      </c>
      <c r="L105" s="114">
        <f t="shared" si="11"/>
        <v>6.5481758652946587E-2</v>
      </c>
      <c r="M105" s="113"/>
      <c r="N105" s="114"/>
      <c r="O105" s="114"/>
    </row>
    <row r="106" spans="2:15" x14ac:dyDescent="0.25">
      <c r="B106" s="112" t="s">
        <v>86</v>
      </c>
      <c r="C106" s="113">
        <v>1537</v>
      </c>
      <c r="D106" s="114">
        <v>-9.747504403992957E-2</v>
      </c>
      <c r="E106" s="113">
        <v>413</v>
      </c>
      <c r="F106" s="114">
        <f t="shared" si="11"/>
        <v>-0.73129472999349376</v>
      </c>
      <c r="G106" s="113">
        <v>1253</v>
      </c>
      <c r="H106" s="114">
        <f t="shared" si="11"/>
        <v>2.0338983050847457</v>
      </c>
      <c r="I106" s="113">
        <v>1517</v>
      </c>
      <c r="J106" s="114">
        <f t="shared" si="11"/>
        <v>0.21069433359936163</v>
      </c>
      <c r="K106" s="113">
        <v>1594</v>
      </c>
      <c r="L106" s="114">
        <f t="shared" si="11"/>
        <v>5.0758075148318982E-2</v>
      </c>
      <c r="M106" s="113"/>
      <c r="N106" s="114"/>
      <c r="O106" s="114"/>
    </row>
    <row r="107" spans="2:15" x14ac:dyDescent="0.25">
      <c r="B107" s="112" t="s">
        <v>88</v>
      </c>
      <c r="C107" s="113">
        <v>2277</v>
      </c>
      <c r="D107" s="114">
        <v>0.14307228915662651</v>
      </c>
      <c r="E107" s="113">
        <v>507</v>
      </c>
      <c r="F107" s="114">
        <f t="shared" si="11"/>
        <v>-0.77733860342555994</v>
      </c>
      <c r="G107" s="113">
        <v>1754</v>
      </c>
      <c r="H107" s="114">
        <f t="shared" si="11"/>
        <v>2.4595660749506902</v>
      </c>
      <c r="I107" s="113">
        <v>1682</v>
      </c>
      <c r="J107" s="114">
        <f t="shared" si="11"/>
        <v>-4.1049030786773133E-2</v>
      </c>
      <c r="K107" s="113">
        <v>2509</v>
      </c>
      <c r="L107" s="114">
        <f t="shared" si="11"/>
        <v>0.49167657550535071</v>
      </c>
      <c r="M107" s="113"/>
      <c r="N107" s="114"/>
      <c r="O107" s="114"/>
    </row>
    <row r="108" spans="2:15" x14ac:dyDescent="0.25">
      <c r="B108" s="112" t="s">
        <v>90</v>
      </c>
      <c r="C108" s="113">
        <v>1789</v>
      </c>
      <c r="D108" s="114">
        <v>-0.1399038461538461</v>
      </c>
      <c r="E108" s="113">
        <v>655</v>
      </c>
      <c r="F108" s="114">
        <f t="shared" si="11"/>
        <v>-0.63387367244270543</v>
      </c>
      <c r="G108" s="113">
        <v>1590</v>
      </c>
      <c r="H108" s="114">
        <f t="shared" si="11"/>
        <v>1.4274809160305342</v>
      </c>
      <c r="I108" s="113">
        <v>1807</v>
      </c>
      <c r="J108" s="114">
        <f t="shared" si="11"/>
        <v>0.13647798742138373</v>
      </c>
      <c r="K108" s="113">
        <v>2003</v>
      </c>
      <c r="L108" s="114">
        <f t="shared" si="11"/>
        <v>0.10846707249584941</v>
      </c>
      <c r="M108" s="113"/>
      <c r="N108" s="114"/>
      <c r="O108" s="114"/>
    </row>
    <row r="109" spans="2:15" ht="15.75" x14ac:dyDescent="0.25">
      <c r="B109" s="115" t="s">
        <v>27</v>
      </c>
      <c r="C109" s="116">
        <v>18768</v>
      </c>
      <c r="D109" s="117">
        <v>-4.7503045066991434E-2</v>
      </c>
      <c r="E109" s="116">
        <v>8198</v>
      </c>
      <c r="F109" s="117">
        <f t="shared" si="11"/>
        <v>-0.56319266837169657</v>
      </c>
      <c r="G109" s="116">
        <v>11712</v>
      </c>
      <c r="H109" s="117">
        <f t="shared" si="11"/>
        <v>0.42864113198341069</v>
      </c>
      <c r="I109" s="116">
        <v>17676</v>
      </c>
      <c r="J109" s="117">
        <f t="shared" si="11"/>
        <v>0.50922131147540983</v>
      </c>
      <c r="K109" s="116">
        <v>20435</v>
      </c>
      <c r="L109" s="117">
        <f t="shared" si="11"/>
        <v>0.15608735007920349</v>
      </c>
      <c r="M109" s="116">
        <v>11346</v>
      </c>
      <c r="N109" s="117">
        <v>0.1500101358199879</v>
      </c>
      <c r="O109" s="117">
        <v>0.26024658447184268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262" t="s">
        <v>238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 ",RIGHT(2019,2),"/",RIGHT(2018,2))</f>
        <v>var 19/18</v>
      </c>
      <c r="E118" s="111" t="s">
        <v>66</v>
      </c>
      <c r="F118" s="110" t="str">
        <f>CONCATENATE("var ",RIGHT(E117,2),"/",RIGHT(E117-1,2))</f>
        <v>var 20/19</v>
      </c>
      <c r="G118" s="111" t="s">
        <v>66</v>
      </c>
      <c r="H118" s="110" t="str">
        <f>CONCATENATE("var ",RIGHT(G117,2),"/",RIGHT(G117-1,2))</f>
        <v>var 21/20</v>
      </c>
      <c r="I118" s="111" t="s">
        <v>66</v>
      </c>
      <c r="J118" s="110" t="str">
        <f>CONCATENATE("var ",RIGHT(I117,2),"/",RIGHT(I117-1,2))</f>
        <v>var 22/21</v>
      </c>
      <c r="K118" s="111" t="s">
        <v>66</v>
      </c>
      <c r="L118" s="110" t="str">
        <f>CONCATENATE("var ",RIGHT(K117,2),"/",RIGHT(K117-1,2))</f>
        <v>var 23/22</v>
      </c>
      <c r="M118" s="111" t="s">
        <v>66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68</v>
      </c>
      <c r="C119" s="113">
        <v>336</v>
      </c>
      <c r="D119" s="114">
        <v>5.0000000000000044E-2</v>
      </c>
      <c r="E119" s="113">
        <v>357</v>
      </c>
      <c r="F119" s="114">
        <f t="shared" ref="F119:L131" si="14">IFERROR(E119/C119-1,"-")</f>
        <v>6.25E-2</v>
      </c>
      <c r="G119" s="113">
        <v>24</v>
      </c>
      <c r="H119" s="114">
        <f t="shared" si="14"/>
        <v>-0.9327731092436975</v>
      </c>
      <c r="I119" s="113">
        <v>277</v>
      </c>
      <c r="J119" s="114">
        <f t="shared" si="14"/>
        <v>10.541666666666666</v>
      </c>
      <c r="K119" s="113">
        <v>378</v>
      </c>
      <c r="L119" s="114">
        <f t="shared" si="14"/>
        <v>0.36462093862815892</v>
      </c>
      <c r="M119" s="113">
        <v>447</v>
      </c>
      <c r="N119" s="114">
        <f t="shared" ref="N119:N123" si="15">IFERROR(M119/K119-1,"-")</f>
        <v>0.18253968253968256</v>
      </c>
      <c r="O119" s="114">
        <f>M119/C119-1</f>
        <v>0.33035714285714279</v>
      </c>
    </row>
    <row r="120" spans="1:16" x14ac:dyDescent="0.25">
      <c r="B120" s="112" t="s">
        <v>70</v>
      </c>
      <c r="C120" s="113">
        <v>382</v>
      </c>
      <c r="D120" s="114">
        <v>0.28619528619528611</v>
      </c>
      <c r="E120" s="113">
        <v>525</v>
      </c>
      <c r="F120" s="114">
        <f t="shared" si="14"/>
        <v>0.37434554973821998</v>
      </c>
      <c r="G120" s="113">
        <v>25</v>
      </c>
      <c r="H120" s="114">
        <f t="shared" si="14"/>
        <v>-0.95238095238095233</v>
      </c>
      <c r="I120" s="113">
        <v>330</v>
      </c>
      <c r="J120" s="114">
        <f t="shared" si="14"/>
        <v>12.2</v>
      </c>
      <c r="K120" s="113">
        <v>411</v>
      </c>
      <c r="L120" s="114">
        <f t="shared" si="14"/>
        <v>0.24545454545454537</v>
      </c>
      <c r="M120" s="113">
        <v>472</v>
      </c>
      <c r="N120" s="114">
        <f t="shared" si="15"/>
        <v>0.14841849148418484</v>
      </c>
      <c r="O120" s="114">
        <f>IFERROR(M120/C120-1,"-")</f>
        <v>0.23560209424083767</v>
      </c>
    </row>
    <row r="121" spans="1:16" x14ac:dyDescent="0.25">
      <c r="B121" s="112" t="s">
        <v>72</v>
      </c>
      <c r="C121" s="113">
        <v>296</v>
      </c>
      <c r="D121" s="114">
        <v>3.1358885017421567E-2</v>
      </c>
      <c r="E121" s="113">
        <v>112</v>
      </c>
      <c r="F121" s="114">
        <f t="shared" si="14"/>
        <v>-0.6216216216216216</v>
      </c>
      <c r="G121" s="113">
        <v>35</v>
      </c>
      <c r="H121" s="114">
        <f t="shared" si="14"/>
        <v>-0.6875</v>
      </c>
      <c r="I121" s="113">
        <v>308</v>
      </c>
      <c r="J121" s="114">
        <f t="shared" si="14"/>
        <v>7.8000000000000007</v>
      </c>
      <c r="K121" s="113">
        <v>344</v>
      </c>
      <c r="L121" s="114">
        <f t="shared" si="14"/>
        <v>0.11688311688311681</v>
      </c>
      <c r="M121" s="113">
        <v>445</v>
      </c>
      <c r="N121" s="114">
        <f t="shared" si="15"/>
        <v>0.29360465116279078</v>
      </c>
      <c r="O121" s="114">
        <f t="shared" ref="O121:O123" si="16">IFERROR(M121/C121-1,"-")</f>
        <v>0.50337837837837829</v>
      </c>
    </row>
    <row r="122" spans="1:16" x14ac:dyDescent="0.25">
      <c r="B122" s="112" t="s">
        <v>74</v>
      </c>
      <c r="C122" s="113">
        <v>145</v>
      </c>
      <c r="D122" s="114">
        <v>-0.21195652173913049</v>
      </c>
      <c r="E122" s="113">
        <v>0</v>
      </c>
      <c r="F122" s="114">
        <f t="shared" si="14"/>
        <v>-1</v>
      </c>
      <c r="G122" s="113">
        <v>17</v>
      </c>
      <c r="H122" s="114" t="str">
        <f t="shared" si="14"/>
        <v>-</v>
      </c>
      <c r="I122" s="113">
        <v>129</v>
      </c>
      <c r="J122" s="114">
        <f t="shared" si="14"/>
        <v>6.5882352941176467</v>
      </c>
      <c r="K122" s="113">
        <v>155</v>
      </c>
      <c r="L122" s="114">
        <f t="shared" si="14"/>
        <v>0.20155038759689914</v>
      </c>
      <c r="M122" s="113">
        <v>248</v>
      </c>
      <c r="N122" s="114">
        <f t="shared" si="15"/>
        <v>0.60000000000000009</v>
      </c>
      <c r="O122" s="114">
        <f t="shared" si="16"/>
        <v>0.71034482758620698</v>
      </c>
    </row>
    <row r="123" spans="1:16" x14ac:dyDescent="0.25">
      <c r="B123" s="112" t="s">
        <v>76</v>
      </c>
      <c r="C123" s="113">
        <v>167</v>
      </c>
      <c r="D123" s="114">
        <v>0.63725490196078427</v>
      </c>
      <c r="E123" s="113">
        <v>0</v>
      </c>
      <c r="F123" s="114">
        <f t="shared" si="14"/>
        <v>-1</v>
      </c>
      <c r="G123" s="113">
        <v>19</v>
      </c>
      <c r="H123" s="114" t="str">
        <f t="shared" si="14"/>
        <v>-</v>
      </c>
      <c r="I123" s="113">
        <v>143</v>
      </c>
      <c r="J123" s="114">
        <f t="shared" si="14"/>
        <v>6.5263157894736841</v>
      </c>
      <c r="K123" s="113">
        <v>149</v>
      </c>
      <c r="L123" s="114">
        <f t="shared" si="14"/>
        <v>4.195804195804187E-2</v>
      </c>
      <c r="M123" s="113">
        <v>133</v>
      </c>
      <c r="N123" s="114">
        <f t="shared" si="15"/>
        <v>-0.10738255033557043</v>
      </c>
      <c r="O123" s="114">
        <f t="shared" si="16"/>
        <v>-0.20359281437125754</v>
      </c>
    </row>
    <row r="124" spans="1:16" x14ac:dyDescent="0.25">
      <c r="B124" s="112" t="s">
        <v>78</v>
      </c>
      <c r="C124" s="113">
        <v>87</v>
      </c>
      <c r="D124" s="114">
        <v>-0.17142857142857137</v>
      </c>
      <c r="E124" s="113">
        <v>0</v>
      </c>
      <c r="F124" s="114">
        <f t="shared" si="14"/>
        <v>-1</v>
      </c>
      <c r="G124" s="113">
        <v>25</v>
      </c>
      <c r="H124" s="114" t="str">
        <f t="shared" si="14"/>
        <v>-</v>
      </c>
      <c r="I124" s="113">
        <v>120</v>
      </c>
      <c r="J124" s="114">
        <f t="shared" si="14"/>
        <v>3.8</v>
      </c>
      <c r="K124" s="113">
        <v>124</v>
      </c>
      <c r="L124" s="114">
        <f t="shared" si="14"/>
        <v>3.3333333333333437E-2</v>
      </c>
      <c r="M124" s="113"/>
      <c r="N124" s="114"/>
      <c r="O124" s="114"/>
    </row>
    <row r="125" spans="1:16" x14ac:dyDescent="0.25">
      <c r="B125" s="112" t="s">
        <v>80</v>
      </c>
      <c r="C125" s="113">
        <v>128</v>
      </c>
      <c r="D125" s="114">
        <v>3.2258064516129004E-2</v>
      </c>
      <c r="E125" s="113">
        <v>0</v>
      </c>
      <c r="F125" s="114">
        <f t="shared" si="14"/>
        <v>-1</v>
      </c>
      <c r="G125" s="113">
        <v>49</v>
      </c>
      <c r="H125" s="114" t="str">
        <f t="shared" si="14"/>
        <v>-</v>
      </c>
      <c r="I125" s="113">
        <v>82</v>
      </c>
      <c r="J125" s="114">
        <f t="shared" si="14"/>
        <v>0.67346938775510212</v>
      </c>
      <c r="K125" s="113">
        <v>160</v>
      </c>
      <c r="L125" s="114">
        <f t="shared" si="14"/>
        <v>0.95121951219512191</v>
      </c>
      <c r="M125" s="113"/>
      <c r="N125" s="114"/>
      <c r="O125" s="114"/>
    </row>
    <row r="126" spans="1:16" x14ac:dyDescent="0.25">
      <c r="B126" s="112" t="s">
        <v>82</v>
      </c>
      <c r="C126" s="113">
        <v>86</v>
      </c>
      <c r="D126" s="114">
        <v>-0.14000000000000001</v>
      </c>
      <c r="E126" s="113">
        <v>24</v>
      </c>
      <c r="F126" s="114">
        <f t="shared" si="14"/>
        <v>-0.72093023255813948</v>
      </c>
      <c r="G126" s="113">
        <v>79</v>
      </c>
      <c r="H126" s="114">
        <f t="shared" si="14"/>
        <v>2.2916666666666665</v>
      </c>
      <c r="I126" s="113">
        <v>109</v>
      </c>
      <c r="J126" s="114">
        <f t="shared" si="14"/>
        <v>0.379746835443038</v>
      </c>
      <c r="K126" s="113">
        <v>153</v>
      </c>
      <c r="L126" s="114">
        <f t="shared" si="14"/>
        <v>0.40366972477064222</v>
      </c>
      <c r="M126" s="113"/>
      <c r="N126" s="114"/>
      <c r="O126" s="114"/>
    </row>
    <row r="127" spans="1:16" x14ac:dyDescent="0.25">
      <c r="B127" s="112" t="s">
        <v>84</v>
      </c>
      <c r="C127" s="113">
        <v>141</v>
      </c>
      <c r="D127" s="114">
        <v>3.6764705882353033E-2</v>
      </c>
      <c r="E127" s="113">
        <v>24</v>
      </c>
      <c r="F127" s="114">
        <f t="shared" si="14"/>
        <v>-0.82978723404255317</v>
      </c>
      <c r="G127" s="113">
        <v>73</v>
      </c>
      <c r="H127" s="114">
        <f t="shared" si="14"/>
        <v>2.0416666666666665</v>
      </c>
      <c r="I127" s="113">
        <v>163</v>
      </c>
      <c r="J127" s="114">
        <f t="shared" si="14"/>
        <v>1.2328767123287672</v>
      </c>
      <c r="K127" s="113">
        <v>144</v>
      </c>
      <c r="L127" s="114">
        <f t="shared" si="14"/>
        <v>-0.1165644171779141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143</v>
      </c>
      <c r="D128" s="114">
        <v>-0.17341040462427748</v>
      </c>
      <c r="E128" s="113">
        <v>50</v>
      </c>
      <c r="F128" s="114">
        <f t="shared" si="14"/>
        <v>-0.65034965034965042</v>
      </c>
      <c r="G128" s="113">
        <v>163</v>
      </c>
      <c r="H128" s="114">
        <f t="shared" si="14"/>
        <v>2.2599999999999998</v>
      </c>
      <c r="I128" s="113">
        <v>175</v>
      </c>
      <c r="J128" s="114">
        <f t="shared" si="14"/>
        <v>7.361963190184051E-2</v>
      </c>
      <c r="K128" s="113">
        <v>180</v>
      </c>
      <c r="L128" s="114">
        <f t="shared" si="14"/>
        <v>2.857142857142847E-2</v>
      </c>
      <c r="M128" s="113"/>
      <c r="N128" s="114"/>
      <c r="O128" s="114"/>
    </row>
    <row r="129" spans="2:16" x14ac:dyDescent="0.25">
      <c r="B129" s="112" t="s">
        <v>88</v>
      </c>
      <c r="C129" s="113">
        <v>282</v>
      </c>
      <c r="D129" s="114">
        <v>0.16049382716049387</v>
      </c>
      <c r="E129" s="113">
        <v>96</v>
      </c>
      <c r="F129" s="114">
        <f t="shared" si="14"/>
        <v>-0.65957446808510634</v>
      </c>
      <c r="G129" s="113">
        <v>241</v>
      </c>
      <c r="H129" s="114">
        <f t="shared" si="14"/>
        <v>1.5104166666666665</v>
      </c>
      <c r="I129" s="113">
        <v>264</v>
      </c>
      <c r="J129" s="114">
        <f t="shared" si="14"/>
        <v>9.543568464730301E-2</v>
      </c>
      <c r="K129" s="113">
        <v>278</v>
      </c>
      <c r="L129" s="114">
        <f t="shared" si="14"/>
        <v>5.3030303030302983E-2</v>
      </c>
      <c r="M129" s="113"/>
      <c r="N129" s="114"/>
      <c r="O129" s="114"/>
    </row>
    <row r="130" spans="2:16" x14ac:dyDescent="0.25">
      <c r="B130" s="112" t="s">
        <v>90</v>
      </c>
      <c r="C130" s="113">
        <v>228</v>
      </c>
      <c r="D130" s="114">
        <v>0.17525773195876293</v>
      </c>
      <c r="E130" s="113">
        <v>74</v>
      </c>
      <c r="F130" s="114">
        <f t="shared" si="14"/>
        <v>-0.67543859649122806</v>
      </c>
      <c r="G130" s="113">
        <v>171</v>
      </c>
      <c r="H130" s="114">
        <f t="shared" si="14"/>
        <v>1.310810810810811</v>
      </c>
      <c r="I130" s="113">
        <v>303</v>
      </c>
      <c r="J130" s="114">
        <f t="shared" si="14"/>
        <v>0.77192982456140347</v>
      </c>
      <c r="K130" s="113">
        <v>319</v>
      </c>
      <c r="L130" s="114">
        <f t="shared" si="14"/>
        <v>5.2805280528052778E-2</v>
      </c>
      <c r="M130" s="113"/>
      <c r="N130" s="114"/>
      <c r="O130" s="114"/>
    </row>
    <row r="131" spans="2:16" ht="15.75" x14ac:dyDescent="0.25">
      <c r="B131" s="115" t="s">
        <v>27</v>
      </c>
      <c r="C131" s="116">
        <v>2421</v>
      </c>
      <c r="D131" s="117">
        <v>6.887417218543046E-2</v>
      </c>
      <c r="E131" s="116">
        <v>1288</v>
      </c>
      <c r="F131" s="117">
        <f t="shared" si="14"/>
        <v>-0.46798843453118544</v>
      </c>
      <c r="G131" s="116">
        <v>921</v>
      </c>
      <c r="H131" s="117">
        <f t="shared" si="14"/>
        <v>-0.28493788819875776</v>
      </c>
      <c r="I131" s="116">
        <v>2403</v>
      </c>
      <c r="J131" s="117">
        <f t="shared" si="14"/>
        <v>1.6091205211726383</v>
      </c>
      <c r="K131" s="116">
        <v>2795</v>
      </c>
      <c r="L131" s="117">
        <f t="shared" si="14"/>
        <v>0.16312942155638788</v>
      </c>
      <c r="M131" s="116">
        <v>1745</v>
      </c>
      <c r="N131" s="117">
        <v>0.21433542101600556</v>
      </c>
      <c r="O131" s="117">
        <v>0.31598793363499245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2" t="s">
        <v>239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 ",RIGHT(2019,2),"/",RIGHT(2018,2))</f>
        <v>var 19/18</v>
      </c>
      <c r="E140" s="111" t="s">
        <v>66</v>
      </c>
      <c r="F140" s="110" t="str">
        <f>CONCATENATE("var ",RIGHT(E139,2),"/",RIGHT(E139-1,2))</f>
        <v>var 20/19</v>
      </c>
      <c r="G140" s="111" t="s">
        <v>66</v>
      </c>
      <c r="H140" s="110" t="str">
        <f>CONCATENATE("var ",RIGHT(G139,2),"/",RIGHT(G139-1,2))</f>
        <v>var 21/20</v>
      </c>
      <c r="I140" s="111" t="s">
        <v>66</v>
      </c>
      <c r="J140" s="110" t="str">
        <f>CONCATENATE("var ",RIGHT(I139,2),"/",RIGHT(I139-1,2))</f>
        <v>var 22/21</v>
      </c>
      <c r="K140" s="111" t="s">
        <v>66</v>
      </c>
      <c r="L140" s="110" t="str">
        <f>CONCATENATE("var ",RIGHT(K139,2),"/",RIGHT(K139-1,2))</f>
        <v>var 23/22</v>
      </c>
      <c r="M140" s="111" t="s">
        <v>66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68</v>
      </c>
      <c r="C141" s="113">
        <v>380</v>
      </c>
      <c r="D141" s="114">
        <v>-0.21161825726141081</v>
      </c>
      <c r="E141" s="113">
        <v>427</v>
      </c>
      <c r="F141" s="114">
        <f t="shared" ref="F141:L153" si="17">IFERROR(E141/C141-1,"-")</f>
        <v>0.12368421052631584</v>
      </c>
      <c r="G141" s="113">
        <v>89</v>
      </c>
      <c r="H141" s="114">
        <f t="shared" si="17"/>
        <v>-0.79156908665105385</v>
      </c>
      <c r="I141" s="113">
        <v>309</v>
      </c>
      <c r="J141" s="114">
        <f t="shared" si="17"/>
        <v>2.4719101123595504</v>
      </c>
      <c r="K141" s="113">
        <v>460</v>
      </c>
      <c r="L141" s="114">
        <f t="shared" si="17"/>
        <v>0.48867313915857613</v>
      </c>
      <c r="M141" s="113">
        <v>643</v>
      </c>
      <c r="N141" s="114">
        <f t="shared" ref="N141:N145" si="18">IFERROR(M141/K141-1,"-")</f>
        <v>0.39782608695652177</v>
      </c>
      <c r="O141" s="114">
        <f>M141/C141-1</f>
        <v>0.69210526315789478</v>
      </c>
    </row>
    <row r="142" spans="2:16" x14ac:dyDescent="0.25">
      <c r="B142" s="112" t="s">
        <v>70</v>
      </c>
      <c r="C142" s="113">
        <v>477</v>
      </c>
      <c r="D142" s="114">
        <v>-2.8513238289205711E-2</v>
      </c>
      <c r="E142" s="113">
        <v>458</v>
      </c>
      <c r="F142" s="114">
        <f t="shared" si="17"/>
        <v>-3.9832285115304011E-2</v>
      </c>
      <c r="G142" s="113">
        <v>92</v>
      </c>
      <c r="H142" s="114">
        <f t="shared" si="17"/>
        <v>-0.79912663755458513</v>
      </c>
      <c r="I142" s="113">
        <v>390</v>
      </c>
      <c r="J142" s="114">
        <f t="shared" si="17"/>
        <v>3.2391304347826084</v>
      </c>
      <c r="K142" s="113">
        <v>440</v>
      </c>
      <c r="L142" s="114">
        <f t="shared" si="17"/>
        <v>0.12820512820512819</v>
      </c>
      <c r="M142" s="113">
        <v>537</v>
      </c>
      <c r="N142" s="114">
        <f t="shared" si="18"/>
        <v>0.22045454545454546</v>
      </c>
      <c r="O142" s="114">
        <f>IFERROR(M142/C142-1,"-")</f>
        <v>0.12578616352201255</v>
      </c>
    </row>
    <row r="143" spans="2:16" x14ac:dyDescent="0.25">
      <c r="B143" s="112" t="s">
        <v>72</v>
      </c>
      <c r="C143" s="113">
        <v>628</v>
      </c>
      <c r="D143" s="114">
        <v>6.4406779661017044E-2</v>
      </c>
      <c r="E143" s="113">
        <v>186</v>
      </c>
      <c r="F143" s="114">
        <f t="shared" si="17"/>
        <v>-0.70382165605095537</v>
      </c>
      <c r="G143" s="113">
        <v>167</v>
      </c>
      <c r="H143" s="114">
        <f t="shared" si="17"/>
        <v>-0.10215053763440862</v>
      </c>
      <c r="I143" s="113">
        <v>431</v>
      </c>
      <c r="J143" s="114">
        <f t="shared" si="17"/>
        <v>1.5808383233532934</v>
      </c>
      <c r="K143" s="113">
        <v>450</v>
      </c>
      <c r="L143" s="114">
        <f t="shared" si="17"/>
        <v>4.4083526682134666E-2</v>
      </c>
      <c r="M143" s="113">
        <v>565</v>
      </c>
      <c r="N143" s="114">
        <f t="shared" si="18"/>
        <v>0.25555555555555554</v>
      </c>
      <c r="O143" s="114">
        <f t="shared" ref="O143:O145" si="19">IFERROR(M143/C143-1,"-")</f>
        <v>-0.10031847133757965</v>
      </c>
    </row>
    <row r="144" spans="2:16" x14ac:dyDescent="0.25">
      <c r="B144" s="112" t="s">
        <v>74</v>
      </c>
      <c r="C144" s="113">
        <v>410</v>
      </c>
      <c r="D144" s="114">
        <v>-1.9138755980861233E-2</v>
      </c>
      <c r="E144" s="113">
        <v>0</v>
      </c>
      <c r="F144" s="114">
        <f t="shared" si="17"/>
        <v>-1</v>
      </c>
      <c r="G144" s="113">
        <v>83</v>
      </c>
      <c r="H144" s="114" t="str">
        <f t="shared" si="17"/>
        <v>-</v>
      </c>
      <c r="I144" s="113">
        <v>352</v>
      </c>
      <c r="J144" s="114">
        <f t="shared" si="17"/>
        <v>3.2409638554216871</v>
      </c>
      <c r="K144" s="113">
        <v>358</v>
      </c>
      <c r="L144" s="114">
        <f t="shared" si="17"/>
        <v>1.7045454545454586E-2</v>
      </c>
      <c r="M144" s="113">
        <v>348</v>
      </c>
      <c r="N144" s="114">
        <f t="shared" si="18"/>
        <v>-2.7932960893854775E-2</v>
      </c>
      <c r="O144" s="114">
        <f t="shared" si="19"/>
        <v>-0.15121951219512197</v>
      </c>
    </row>
    <row r="145" spans="1:16" x14ac:dyDescent="0.25">
      <c r="B145" s="112" t="s">
        <v>76</v>
      </c>
      <c r="C145" s="113">
        <v>195</v>
      </c>
      <c r="D145" s="114">
        <v>-0.3321917808219178</v>
      </c>
      <c r="E145" s="113">
        <v>0</v>
      </c>
      <c r="F145" s="114">
        <f t="shared" si="17"/>
        <v>-1</v>
      </c>
      <c r="G145" s="113">
        <v>122</v>
      </c>
      <c r="H145" s="114" t="str">
        <f t="shared" si="17"/>
        <v>-</v>
      </c>
      <c r="I145" s="113">
        <v>190</v>
      </c>
      <c r="J145" s="114">
        <f t="shared" si="17"/>
        <v>0.55737704918032782</v>
      </c>
      <c r="K145" s="113">
        <v>188</v>
      </c>
      <c r="L145" s="114">
        <f t="shared" si="17"/>
        <v>-1.0526315789473717E-2</v>
      </c>
      <c r="M145" s="113">
        <v>242</v>
      </c>
      <c r="N145" s="114">
        <f t="shared" si="18"/>
        <v>0.2872340425531914</v>
      </c>
      <c r="O145" s="114">
        <f t="shared" si="19"/>
        <v>0.24102564102564106</v>
      </c>
    </row>
    <row r="146" spans="1:16" x14ac:dyDescent="0.25">
      <c r="B146" s="112" t="s">
        <v>78</v>
      </c>
      <c r="C146" s="113">
        <v>96</v>
      </c>
      <c r="D146" s="114">
        <v>-0.51269035532994922</v>
      </c>
      <c r="E146" s="113">
        <v>0</v>
      </c>
      <c r="F146" s="114">
        <f t="shared" si="17"/>
        <v>-1</v>
      </c>
      <c r="G146" s="113">
        <v>106</v>
      </c>
      <c r="H146" s="114" t="str">
        <f t="shared" si="17"/>
        <v>-</v>
      </c>
      <c r="I146" s="113">
        <v>171</v>
      </c>
      <c r="J146" s="114">
        <f t="shared" si="17"/>
        <v>0.6132075471698113</v>
      </c>
      <c r="K146" s="113">
        <v>128</v>
      </c>
      <c r="L146" s="114">
        <f t="shared" si="17"/>
        <v>-0.25146198830409361</v>
      </c>
      <c r="M146" s="113"/>
      <c r="N146" s="114"/>
      <c r="O146" s="114"/>
    </row>
    <row r="147" spans="1:16" x14ac:dyDescent="0.25">
      <c r="B147" s="112" t="s">
        <v>80</v>
      </c>
      <c r="C147" s="113">
        <v>88</v>
      </c>
      <c r="D147" s="114">
        <v>-0.43225806451612903</v>
      </c>
      <c r="E147" s="113">
        <v>0</v>
      </c>
      <c r="F147" s="114">
        <f t="shared" si="17"/>
        <v>-1</v>
      </c>
      <c r="G147" s="113">
        <v>120</v>
      </c>
      <c r="H147" s="114" t="str">
        <f t="shared" si="17"/>
        <v>-</v>
      </c>
      <c r="I147" s="113">
        <v>136</v>
      </c>
      <c r="J147" s="114">
        <f t="shared" si="17"/>
        <v>0.1333333333333333</v>
      </c>
      <c r="K147" s="113">
        <v>108</v>
      </c>
      <c r="L147" s="114">
        <f t="shared" si="17"/>
        <v>-0.20588235294117652</v>
      </c>
      <c r="M147" s="113"/>
      <c r="N147" s="114"/>
      <c r="O147" s="114"/>
    </row>
    <row r="148" spans="1:16" x14ac:dyDescent="0.25">
      <c r="B148" s="112" t="s">
        <v>82</v>
      </c>
      <c r="C148" s="113">
        <v>140</v>
      </c>
      <c r="D148" s="114">
        <v>-0.23913043478260865</v>
      </c>
      <c r="E148" s="113">
        <v>86</v>
      </c>
      <c r="F148" s="114">
        <f t="shared" si="17"/>
        <v>-0.38571428571428568</v>
      </c>
      <c r="G148" s="113">
        <v>203</v>
      </c>
      <c r="H148" s="114">
        <f t="shared" si="17"/>
        <v>1.36046511627907</v>
      </c>
      <c r="I148" s="113">
        <v>193</v>
      </c>
      <c r="J148" s="114">
        <f t="shared" si="17"/>
        <v>-4.9261083743842415E-2</v>
      </c>
      <c r="K148" s="113">
        <v>235</v>
      </c>
      <c r="L148" s="114">
        <f t="shared" si="17"/>
        <v>0.21761658031088094</v>
      </c>
      <c r="M148" s="113"/>
      <c r="N148" s="114"/>
      <c r="O148" s="114"/>
    </row>
    <row r="149" spans="1:16" x14ac:dyDescent="0.25">
      <c r="B149" s="112" t="s">
        <v>84</v>
      </c>
      <c r="C149" s="113">
        <v>179</v>
      </c>
      <c r="D149" s="114">
        <v>-0.25416666666666665</v>
      </c>
      <c r="E149" s="113">
        <v>42</v>
      </c>
      <c r="F149" s="114">
        <f t="shared" si="17"/>
        <v>-0.76536312849162014</v>
      </c>
      <c r="G149" s="113">
        <v>194</v>
      </c>
      <c r="H149" s="114">
        <f t="shared" si="17"/>
        <v>3.6190476190476186</v>
      </c>
      <c r="I149" s="113">
        <v>224</v>
      </c>
      <c r="J149" s="114">
        <f t="shared" si="17"/>
        <v>0.15463917525773185</v>
      </c>
      <c r="K149" s="113">
        <v>222</v>
      </c>
      <c r="L149" s="114">
        <f t="shared" si="17"/>
        <v>-8.9285714285713969E-3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397</v>
      </c>
      <c r="D150" s="114">
        <v>-9.9750623441396957E-3</v>
      </c>
      <c r="E150" s="113">
        <v>40</v>
      </c>
      <c r="F150" s="114">
        <f t="shared" si="17"/>
        <v>-0.89924433249370272</v>
      </c>
      <c r="G150" s="113">
        <v>402</v>
      </c>
      <c r="H150" s="114">
        <f t="shared" si="17"/>
        <v>9.0500000000000007</v>
      </c>
      <c r="I150" s="113">
        <v>318</v>
      </c>
      <c r="J150" s="114">
        <f t="shared" si="17"/>
        <v>-0.20895522388059706</v>
      </c>
      <c r="K150" s="113">
        <v>304</v>
      </c>
      <c r="L150" s="114">
        <f t="shared" si="17"/>
        <v>-4.4025157232704393E-2</v>
      </c>
      <c r="M150" s="113"/>
      <c r="N150" s="114"/>
      <c r="O150" s="114"/>
    </row>
    <row r="151" spans="1:16" x14ac:dyDescent="0.25">
      <c r="B151" s="112" t="s">
        <v>88</v>
      </c>
      <c r="C151" s="113">
        <v>536</v>
      </c>
      <c r="D151" s="114">
        <v>-4.1144901610017937E-2</v>
      </c>
      <c r="E151" s="113">
        <v>103</v>
      </c>
      <c r="F151" s="114">
        <f t="shared" si="17"/>
        <v>-0.80783582089552242</v>
      </c>
      <c r="G151" s="113">
        <v>469</v>
      </c>
      <c r="H151" s="114">
        <f t="shared" si="17"/>
        <v>3.5533980582524274</v>
      </c>
      <c r="I151" s="113">
        <v>407</v>
      </c>
      <c r="J151" s="114">
        <f t="shared" si="17"/>
        <v>-0.13219616204690832</v>
      </c>
      <c r="K151" s="113">
        <v>499</v>
      </c>
      <c r="L151" s="114">
        <f t="shared" si="17"/>
        <v>0.22604422604422614</v>
      </c>
      <c r="M151" s="113"/>
      <c r="N151" s="114"/>
      <c r="O151" s="114"/>
    </row>
    <row r="152" spans="1:16" x14ac:dyDescent="0.25">
      <c r="B152" s="112" t="s">
        <v>90</v>
      </c>
      <c r="C152" s="113">
        <v>379</v>
      </c>
      <c r="D152" s="114">
        <v>-0.26833976833976836</v>
      </c>
      <c r="E152" s="113">
        <v>87</v>
      </c>
      <c r="F152" s="114">
        <f t="shared" si="17"/>
        <v>-0.77044854881266489</v>
      </c>
      <c r="G152" s="113">
        <v>348</v>
      </c>
      <c r="H152" s="114">
        <f t="shared" si="17"/>
        <v>3</v>
      </c>
      <c r="I152" s="113">
        <v>361</v>
      </c>
      <c r="J152" s="114">
        <f t="shared" si="17"/>
        <v>3.7356321839080442E-2</v>
      </c>
      <c r="K152" s="113">
        <v>422</v>
      </c>
      <c r="L152" s="114">
        <f t="shared" si="17"/>
        <v>0.1689750692520775</v>
      </c>
      <c r="M152" s="113"/>
      <c r="N152" s="114"/>
      <c r="O152" s="114"/>
    </row>
    <row r="153" spans="1:16" ht="15.75" x14ac:dyDescent="0.25">
      <c r="B153" s="115" t="s">
        <v>27</v>
      </c>
      <c r="C153" s="116">
        <v>3905</v>
      </c>
      <c r="D153" s="117">
        <v>-0.1373978352109565</v>
      </c>
      <c r="E153" s="116">
        <v>1481</v>
      </c>
      <c r="F153" s="117">
        <f t="shared" si="17"/>
        <v>-0.62074263764404614</v>
      </c>
      <c r="G153" s="116">
        <v>2395</v>
      </c>
      <c r="H153" s="117">
        <f t="shared" si="17"/>
        <v>0.61715057393652928</v>
      </c>
      <c r="I153" s="116">
        <v>3482</v>
      </c>
      <c r="J153" s="117">
        <f t="shared" si="17"/>
        <v>0.45386221294363249</v>
      </c>
      <c r="K153" s="116">
        <v>3814</v>
      </c>
      <c r="L153" s="117">
        <f t="shared" si="17"/>
        <v>9.5347501435956383E-2</v>
      </c>
      <c r="M153" s="116">
        <v>2335</v>
      </c>
      <c r="N153" s="117">
        <v>0.23154008438818563</v>
      </c>
      <c r="O153" s="117">
        <v>0.11722488038277512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2" t="s">
        <v>240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 ",RIGHT(2019,2),"/",RIGHT(2018,2))</f>
        <v>var 19/18</v>
      </c>
      <c r="E162" s="111" t="s">
        <v>66</v>
      </c>
      <c r="F162" s="110" t="str">
        <f>CONCATENATE("var ",RIGHT(E161,2),"/",RIGHT(E161-1,2))</f>
        <v>var 20/19</v>
      </c>
      <c r="G162" s="111" t="s">
        <v>66</v>
      </c>
      <c r="H162" s="110" t="str">
        <f>CONCATENATE("var ",RIGHT(G161,2),"/",RIGHT(G161-1,2))</f>
        <v>var 21/20</v>
      </c>
      <c r="I162" s="111" t="s">
        <v>66</v>
      </c>
      <c r="J162" s="110" t="str">
        <f>CONCATENATE("var ",RIGHT(I161,2),"/",RIGHT(I161-1,2))</f>
        <v>var 22/21</v>
      </c>
      <c r="K162" s="111" t="s">
        <v>66</v>
      </c>
      <c r="L162" s="110" t="str">
        <f>CONCATENATE("var ",RIGHT(K161,2),"/",RIGHT(K161-1,2))</f>
        <v>var 23/22</v>
      </c>
      <c r="M162" s="111" t="s">
        <v>66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68</v>
      </c>
      <c r="C163" s="113">
        <v>369</v>
      </c>
      <c r="D163" s="114">
        <v>3.6516853932584192E-2</v>
      </c>
      <c r="E163" s="113">
        <v>405</v>
      </c>
      <c r="F163" s="114">
        <f t="shared" ref="F163:L175" si="20">IFERROR(E163/C163-1,"-")</f>
        <v>9.7560975609756184E-2</v>
      </c>
      <c r="G163" s="113">
        <v>213</v>
      </c>
      <c r="H163" s="114">
        <f t="shared" si="20"/>
        <v>-0.47407407407407409</v>
      </c>
      <c r="I163" s="113">
        <v>325</v>
      </c>
      <c r="J163" s="114">
        <f t="shared" si="20"/>
        <v>0.5258215962441315</v>
      </c>
      <c r="K163" s="113">
        <v>488</v>
      </c>
      <c r="L163" s="114">
        <f t="shared" si="20"/>
        <v>0.50153846153846149</v>
      </c>
      <c r="M163" s="113">
        <v>385</v>
      </c>
      <c r="N163" s="114">
        <f t="shared" ref="N163:N167" si="21">IFERROR(M163/K163-1,"-")</f>
        <v>-0.21106557377049184</v>
      </c>
      <c r="O163" s="114">
        <f>M163/C163-1</f>
        <v>4.3360433604336057E-2</v>
      </c>
    </row>
    <row r="164" spans="2:15" x14ac:dyDescent="0.25">
      <c r="B164" s="112" t="s">
        <v>70</v>
      </c>
      <c r="C164" s="113">
        <v>333</v>
      </c>
      <c r="D164" s="114">
        <v>-0.22558139534883725</v>
      </c>
      <c r="E164" s="113">
        <v>500</v>
      </c>
      <c r="F164" s="114">
        <f t="shared" si="20"/>
        <v>0.50150150150150141</v>
      </c>
      <c r="G164" s="113">
        <v>271</v>
      </c>
      <c r="H164" s="114">
        <f t="shared" si="20"/>
        <v>-0.45799999999999996</v>
      </c>
      <c r="I164" s="113">
        <v>388</v>
      </c>
      <c r="J164" s="114">
        <f t="shared" si="20"/>
        <v>0.43173431734317336</v>
      </c>
      <c r="K164" s="113">
        <v>402</v>
      </c>
      <c r="L164" s="114">
        <f t="shared" si="20"/>
        <v>3.6082474226804218E-2</v>
      </c>
      <c r="M164" s="113">
        <v>456</v>
      </c>
      <c r="N164" s="114">
        <f t="shared" si="21"/>
        <v>0.13432835820895517</v>
      </c>
      <c r="O164" s="114">
        <f>IFERROR(M164/C164-1,"-")</f>
        <v>0.36936936936936937</v>
      </c>
    </row>
    <row r="165" spans="2:15" x14ac:dyDescent="0.25">
      <c r="B165" s="112" t="s">
        <v>72</v>
      </c>
      <c r="C165" s="113">
        <v>444</v>
      </c>
      <c r="D165" s="114">
        <v>0.1017369727047146</v>
      </c>
      <c r="E165" s="113">
        <v>256</v>
      </c>
      <c r="F165" s="114">
        <f t="shared" si="20"/>
        <v>-0.42342342342342343</v>
      </c>
      <c r="G165" s="113">
        <v>451</v>
      </c>
      <c r="H165" s="114">
        <f t="shared" si="20"/>
        <v>0.76171875</v>
      </c>
      <c r="I165" s="113">
        <v>383</v>
      </c>
      <c r="J165" s="114">
        <f t="shared" si="20"/>
        <v>-0.15077605321507759</v>
      </c>
      <c r="K165" s="113">
        <v>468</v>
      </c>
      <c r="L165" s="114">
        <f t="shared" si="20"/>
        <v>0.22193211488250664</v>
      </c>
      <c r="M165" s="113">
        <v>490</v>
      </c>
      <c r="N165" s="114">
        <f t="shared" si="21"/>
        <v>4.7008547008547064E-2</v>
      </c>
      <c r="O165" s="114">
        <f t="shared" ref="O165:O167" si="22">IFERROR(M165/C165-1,"-")</f>
        <v>0.10360360360360366</v>
      </c>
    </row>
    <row r="166" spans="2:15" x14ac:dyDescent="0.25">
      <c r="B166" s="112" t="s">
        <v>74</v>
      </c>
      <c r="C166" s="113">
        <v>365</v>
      </c>
      <c r="D166" s="114">
        <v>-8.2914572864321578E-2</v>
      </c>
      <c r="E166" s="113">
        <v>0</v>
      </c>
      <c r="F166" s="114">
        <f t="shared" si="20"/>
        <v>-1</v>
      </c>
      <c r="G166" s="113">
        <v>363</v>
      </c>
      <c r="H166" s="114" t="str">
        <f t="shared" si="20"/>
        <v>-</v>
      </c>
      <c r="I166" s="113">
        <v>282</v>
      </c>
      <c r="J166" s="114">
        <f t="shared" si="20"/>
        <v>-0.22314049586776863</v>
      </c>
      <c r="K166" s="113">
        <v>300</v>
      </c>
      <c r="L166" s="114">
        <f t="shared" si="20"/>
        <v>6.3829787234042534E-2</v>
      </c>
      <c r="M166" s="113">
        <v>339</v>
      </c>
      <c r="N166" s="114">
        <f t="shared" si="21"/>
        <v>0.12999999999999989</v>
      </c>
      <c r="O166" s="114">
        <f t="shared" si="22"/>
        <v>-7.1232876712328808E-2</v>
      </c>
    </row>
    <row r="167" spans="2:15" x14ac:dyDescent="0.25">
      <c r="B167" s="112" t="s">
        <v>76</v>
      </c>
      <c r="C167" s="113">
        <v>321</v>
      </c>
      <c r="D167" s="114">
        <v>-5.5882352941176494E-2</v>
      </c>
      <c r="E167" s="113">
        <v>0</v>
      </c>
      <c r="F167" s="114">
        <f t="shared" si="20"/>
        <v>-1</v>
      </c>
      <c r="G167" s="113">
        <v>392</v>
      </c>
      <c r="H167" s="114" t="str">
        <f t="shared" si="20"/>
        <v>-</v>
      </c>
      <c r="I167" s="113">
        <v>279</v>
      </c>
      <c r="J167" s="114">
        <f t="shared" si="20"/>
        <v>-0.28826530612244894</v>
      </c>
      <c r="K167" s="113">
        <v>309</v>
      </c>
      <c r="L167" s="114">
        <f t="shared" si="20"/>
        <v>0.10752688172043001</v>
      </c>
      <c r="M167" s="113">
        <v>294</v>
      </c>
      <c r="N167" s="114">
        <f t="shared" si="21"/>
        <v>-4.8543689320388328E-2</v>
      </c>
      <c r="O167" s="114">
        <f t="shared" si="22"/>
        <v>-8.411214953271029E-2</v>
      </c>
    </row>
    <row r="168" spans="2:15" x14ac:dyDescent="0.25">
      <c r="B168" s="112" t="s">
        <v>78</v>
      </c>
      <c r="C168" s="113">
        <v>183</v>
      </c>
      <c r="D168" s="114">
        <v>-0.32967032967032972</v>
      </c>
      <c r="E168" s="113">
        <v>0</v>
      </c>
      <c r="F168" s="114">
        <f t="shared" si="20"/>
        <v>-1</v>
      </c>
      <c r="G168" s="113">
        <v>162</v>
      </c>
      <c r="H168" s="114" t="str">
        <f t="shared" si="20"/>
        <v>-</v>
      </c>
      <c r="I168" s="113">
        <v>122</v>
      </c>
      <c r="J168" s="114">
        <f t="shared" si="20"/>
        <v>-0.24691358024691357</v>
      </c>
      <c r="K168" s="113">
        <v>150</v>
      </c>
      <c r="L168" s="114">
        <f t="shared" si="20"/>
        <v>0.22950819672131151</v>
      </c>
      <c r="M168" s="113"/>
      <c r="N168" s="114"/>
      <c r="O168" s="114"/>
    </row>
    <row r="169" spans="2:15" x14ac:dyDescent="0.25">
      <c r="B169" s="112" t="s">
        <v>80</v>
      </c>
      <c r="C169" s="113">
        <v>203</v>
      </c>
      <c r="D169" s="114">
        <v>-0.29757785467128028</v>
      </c>
      <c r="E169" s="113">
        <v>0</v>
      </c>
      <c r="F169" s="114">
        <f t="shared" si="20"/>
        <v>-1</v>
      </c>
      <c r="G169" s="113">
        <v>212</v>
      </c>
      <c r="H169" s="114" t="str">
        <f t="shared" si="20"/>
        <v>-</v>
      </c>
      <c r="I169" s="113">
        <v>200</v>
      </c>
      <c r="J169" s="114">
        <f t="shared" si="20"/>
        <v>-5.6603773584905648E-2</v>
      </c>
      <c r="K169" s="113">
        <v>186</v>
      </c>
      <c r="L169" s="114">
        <f t="shared" si="20"/>
        <v>-6.9999999999999951E-2</v>
      </c>
      <c r="M169" s="113"/>
      <c r="N169" s="114"/>
      <c r="O169" s="114"/>
    </row>
    <row r="170" spans="2:15" x14ac:dyDescent="0.25">
      <c r="B170" s="112" t="s">
        <v>82</v>
      </c>
      <c r="C170" s="113">
        <v>380</v>
      </c>
      <c r="D170" s="114">
        <v>5.2910052910053462E-3</v>
      </c>
      <c r="E170" s="113">
        <v>285</v>
      </c>
      <c r="F170" s="114">
        <f t="shared" si="20"/>
        <v>-0.25</v>
      </c>
      <c r="G170" s="113">
        <v>419</v>
      </c>
      <c r="H170" s="114">
        <f t="shared" si="20"/>
        <v>0.47017543859649114</v>
      </c>
      <c r="I170" s="113">
        <v>410</v>
      </c>
      <c r="J170" s="114">
        <f t="shared" si="20"/>
        <v>-2.1479713603818618E-2</v>
      </c>
      <c r="K170" s="113">
        <v>328</v>
      </c>
      <c r="L170" s="114">
        <f t="shared" si="20"/>
        <v>-0.19999999999999996</v>
      </c>
      <c r="M170" s="113"/>
      <c r="N170" s="114"/>
      <c r="O170" s="114"/>
    </row>
    <row r="171" spans="2:15" x14ac:dyDescent="0.25">
      <c r="B171" s="112" t="s">
        <v>84</v>
      </c>
      <c r="C171" s="113">
        <v>211</v>
      </c>
      <c r="D171" s="114">
        <v>0.14673913043478271</v>
      </c>
      <c r="E171" s="113">
        <v>48</v>
      </c>
      <c r="F171" s="114">
        <f t="shared" si="20"/>
        <v>-0.77251184834123221</v>
      </c>
      <c r="G171" s="113">
        <v>180</v>
      </c>
      <c r="H171" s="114">
        <f t="shared" si="20"/>
        <v>2.75</v>
      </c>
      <c r="I171" s="113">
        <v>154</v>
      </c>
      <c r="J171" s="114">
        <f t="shared" si="20"/>
        <v>-0.14444444444444449</v>
      </c>
      <c r="K171" s="113">
        <v>208</v>
      </c>
      <c r="L171" s="114">
        <f t="shared" si="20"/>
        <v>0.35064935064935066</v>
      </c>
      <c r="M171" s="113"/>
      <c r="N171" s="114"/>
      <c r="O171" s="114"/>
    </row>
    <row r="172" spans="2:15" x14ac:dyDescent="0.25">
      <c r="B172" s="112" t="s">
        <v>86</v>
      </c>
      <c r="C172" s="113">
        <v>329</v>
      </c>
      <c r="D172" s="114">
        <v>-0.25056947608200453</v>
      </c>
      <c r="E172" s="113">
        <v>154</v>
      </c>
      <c r="F172" s="114">
        <f t="shared" si="20"/>
        <v>-0.53191489361702127</v>
      </c>
      <c r="G172" s="113">
        <v>204</v>
      </c>
      <c r="H172" s="114">
        <f t="shared" si="20"/>
        <v>0.32467532467532467</v>
      </c>
      <c r="I172" s="113">
        <v>223</v>
      </c>
      <c r="J172" s="114">
        <f t="shared" si="20"/>
        <v>9.3137254901960675E-2</v>
      </c>
      <c r="K172" s="113">
        <v>290</v>
      </c>
      <c r="L172" s="114">
        <f t="shared" si="20"/>
        <v>0.30044843049327352</v>
      </c>
      <c r="M172" s="113"/>
      <c r="N172" s="114"/>
      <c r="O172" s="114"/>
    </row>
    <row r="173" spans="2:15" x14ac:dyDescent="0.25">
      <c r="B173" s="112" t="s">
        <v>88</v>
      </c>
      <c r="C173" s="113">
        <v>378</v>
      </c>
      <c r="D173" s="114">
        <v>0.36462093862815892</v>
      </c>
      <c r="E173" s="113">
        <v>49</v>
      </c>
      <c r="F173" s="114">
        <f t="shared" si="20"/>
        <v>-0.87037037037037035</v>
      </c>
      <c r="G173" s="113">
        <v>310</v>
      </c>
      <c r="H173" s="114">
        <f t="shared" si="20"/>
        <v>5.3265306122448983</v>
      </c>
      <c r="I173" s="113">
        <v>289</v>
      </c>
      <c r="J173" s="114">
        <f t="shared" si="20"/>
        <v>-6.7741935483870974E-2</v>
      </c>
      <c r="K173" s="113">
        <v>452</v>
      </c>
      <c r="L173" s="114">
        <f t="shared" si="20"/>
        <v>0.56401384083044981</v>
      </c>
      <c r="M173" s="113"/>
      <c r="N173" s="114"/>
      <c r="O173" s="114"/>
    </row>
    <row r="174" spans="2:15" x14ac:dyDescent="0.25">
      <c r="B174" s="112" t="s">
        <v>90</v>
      </c>
      <c r="C174" s="113">
        <v>338</v>
      </c>
      <c r="D174" s="114">
        <v>-0.1333333333333333</v>
      </c>
      <c r="E174" s="113">
        <v>202</v>
      </c>
      <c r="F174" s="114">
        <f t="shared" si="20"/>
        <v>-0.40236686390532539</v>
      </c>
      <c r="G174" s="113">
        <v>364</v>
      </c>
      <c r="H174" s="114">
        <f t="shared" si="20"/>
        <v>0.80198019801980203</v>
      </c>
      <c r="I174" s="113">
        <v>357</v>
      </c>
      <c r="J174" s="114">
        <f t="shared" si="20"/>
        <v>-1.9230769230769273E-2</v>
      </c>
      <c r="K174" s="113">
        <v>304</v>
      </c>
      <c r="L174" s="114">
        <f t="shared" si="20"/>
        <v>-0.14845938375350143</v>
      </c>
      <c r="M174" s="113"/>
      <c r="N174" s="114"/>
      <c r="O174" s="114"/>
    </row>
    <row r="175" spans="2:15" ht="15.75" x14ac:dyDescent="0.25">
      <c r="B175" s="115" t="s">
        <v>27</v>
      </c>
      <c r="C175" s="116">
        <v>3854</v>
      </c>
      <c r="D175" s="117">
        <v>-7.2889102718306509E-2</v>
      </c>
      <c r="E175" s="116">
        <v>1974</v>
      </c>
      <c r="F175" s="117">
        <f t="shared" si="20"/>
        <v>-0.48780487804878048</v>
      </c>
      <c r="G175" s="116">
        <v>3541</v>
      </c>
      <c r="H175" s="117">
        <f t="shared" si="20"/>
        <v>0.79381965552178313</v>
      </c>
      <c r="I175" s="116">
        <v>3412</v>
      </c>
      <c r="J175" s="117">
        <f t="shared" si="20"/>
        <v>-3.6430386896356914E-2</v>
      </c>
      <c r="K175" s="116">
        <v>3885</v>
      </c>
      <c r="L175" s="117">
        <f t="shared" si="20"/>
        <v>0.13862837045720977</v>
      </c>
      <c r="M175" s="116">
        <v>1964</v>
      </c>
      <c r="N175" s="117">
        <v>-1.5251652262328053E-3</v>
      </c>
      <c r="O175" s="117">
        <v>7.2052401746724781E-2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2" t="s">
        <v>241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 ",RIGHT(2019,2),"/",RIGHT(2018,2))</f>
        <v>var 19/18</v>
      </c>
      <c r="E184" s="111" t="s">
        <v>66</v>
      </c>
      <c r="F184" s="110" t="str">
        <f>CONCATENATE("var ",RIGHT(E183,2),"/",RIGHT(E183-1,2))</f>
        <v>var 20/19</v>
      </c>
      <c r="G184" s="111" t="s">
        <v>66</v>
      </c>
      <c r="H184" s="110" t="str">
        <f>CONCATENATE("var ",RIGHT(G183,2),"/",RIGHT(G183-1,2))</f>
        <v>var 21/20</v>
      </c>
      <c r="I184" s="111" t="s">
        <v>66</v>
      </c>
      <c r="J184" s="110" t="str">
        <f>CONCATENATE("var ",RIGHT(I183,2),"/",RIGHT(I183-1,2))</f>
        <v>var 22/21</v>
      </c>
      <c r="K184" s="111" t="s">
        <v>66</v>
      </c>
      <c r="L184" s="110" t="str">
        <f>CONCATENATE("var ",RIGHT(K183,2),"/",RIGHT(K183-1,2))</f>
        <v>var 23/22</v>
      </c>
      <c r="M184" s="111" t="s">
        <v>66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68</v>
      </c>
      <c r="C185" s="113">
        <v>74</v>
      </c>
      <c r="D185" s="114">
        <v>0.23333333333333339</v>
      </c>
      <c r="E185" s="113">
        <v>71</v>
      </c>
      <c r="F185" s="114">
        <f t="shared" ref="F185:L197" si="23">IFERROR(E185/C185-1,"-")</f>
        <v>-4.0540540540540571E-2</v>
      </c>
      <c r="G185" s="113">
        <v>24</v>
      </c>
      <c r="H185" s="114">
        <f t="shared" si="23"/>
        <v>-0.6619718309859155</v>
      </c>
      <c r="I185" s="113">
        <v>89</v>
      </c>
      <c r="J185" s="114">
        <f t="shared" si="23"/>
        <v>2.7083333333333335</v>
      </c>
      <c r="K185" s="113">
        <v>81</v>
      </c>
      <c r="L185" s="114">
        <f t="shared" si="23"/>
        <v>-8.98876404494382E-2</v>
      </c>
      <c r="M185" s="113">
        <v>171</v>
      </c>
      <c r="N185" s="114">
        <f t="shared" ref="N185:N189" si="24">IFERROR(M185/K185-1,"-")</f>
        <v>1.1111111111111112</v>
      </c>
      <c r="O185" s="114">
        <f>M185/C185-1</f>
        <v>1.310810810810811</v>
      </c>
    </row>
    <row r="186" spans="1:16" x14ac:dyDescent="0.25">
      <c r="B186" s="112" t="s">
        <v>70</v>
      </c>
      <c r="C186" s="113">
        <v>64</v>
      </c>
      <c r="D186" s="114">
        <v>0.33333333333333326</v>
      </c>
      <c r="E186" s="113">
        <v>29</v>
      </c>
      <c r="F186" s="114">
        <f t="shared" si="23"/>
        <v>-0.546875</v>
      </c>
      <c r="G186" s="113">
        <v>14</v>
      </c>
      <c r="H186" s="114">
        <f t="shared" si="23"/>
        <v>-0.51724137931034475</v>
      </c>
      <c r="I186" s="113">
        <v>81</v>
      </c>
      <c r="J186" s="114">
        <f t="shared" si="23"/>
        <v>4.7857142857142856</v>
      </c>
      <c r="K186" s="113">
        <v>33</v>
      </c>
      <c r="L186" s="114">
        <f t="shared" si="23"/>
        <v>-0.59259259259259256</v>
      </c>
      <c r="M186" s="113">
        <v>95</v>
      </c>
      <c r="N186" s="114">
        <f t="shared" si="24"/>
        <v>1.8787878787878789</v>
      </c>
      <c r="O186" s="114">
        <f>IFERROR(M186/C186-1,"-")</f>
        <v>0.484375</v>
      </c>
    </row>
    <row r="187" spans="1:16" x14ac:dyDescent="0.25">
      <c r="B187" s="112" t="s">
        <v>72</v>
      </c>
      <c r="C187" s="113">
        <v>61</v>
      </c>
      <c r="D187" s="114">
        <v>-0.17567567567567566</v>
      </c>
      <c r="E187" s="113">
        <v>32</v>
      </c>
      <c r="F187" s="114">
        <f t="shared" si="23"/>
        <v>-0.47540983606557374</v>
      </c>
      <c r="G187" s="113">
        <v>12</v>
      </c>
      <c r="H187" s="114">
        <f t="shared" si="23"/>
        <v>-0.625</v>
      </c>
      <c r="I187" s="113">
        <v>80</v>
      </c>
      <c r="J187" s="114">
        <f t="shared" si="23"/>
        <v>5.666666666666667</v>
      </c>
      <c r="K187" s="113">
        <v>71</v>
      </c>
      <c r="L187" s="114">
        <f t="shared" si="23"/>
        <v>-0.11250000000000004</v>
      </c>
      <c r="M187" s="113">
        <v>93</v>
      </c>
      <c r="N187" s="114">
        <f t="shared" si="24"/>
        <v>0.3098591549295775</v>
      </c>
      <c r="O187" s="114">
        <f t="shared" ref="O187:O189" si="25">IFERROR(M187/C187-1,"-")</f>
        <v>0.52459016393442615</v>
      </c>
    </row>
    <row r="188" spans="1:16" x14ac:dyDescent="0.25">
      <c r="B188" s="112" t="s">
        <v>74</v>
      </c>
      <c r="C188" s="113">
        <v>47</v>
      </c>
      <c r="D188" s="114">
        <v>-0.1132075471698113</v>
      </c>
      <c r="E188" s="113">
        <v>0</v>
      </c>
      <c r="F188" s="114">
        <f t="shared" si="23"/>
        <v>-1</v>
      </c>
      <c r="G188" s="113">
        <v>35</v>
      </c>
      <c r="H188" s="114" t="str">
        <f t="shared" si="23"/>
        <v>-</v>
      </c>
      <c r="I188" s="113">
        <v>60</v>
      </c>
      <c r="J188" s="114">
        <f t="shared" si="23"/>
        <v>0.71428571428571419</v>
      </c>
      <c r="K188" s="113">
        <v>44</v>
      </c>
      <c r="L188" s="114">
        <f t="shared" si="23"/>
        <v>-0.26666666666666672</v>
      </c>
      <c r="M188" s="113">
        <v>87</v>
      </c>
      <c r="N188" s="114">
        <f t="shared" si="24"/>
        <v>0.97727272727272729</v>
      </c>
      <c r="O188" s="114">
        <f t="shared" si="25"/>
        <v>0.85106382978723394</v>
      </c>
    </row>
    <row r="189" spans="1:16" x14ac:dyDescent="0.25">
      <c r="B189" s="112" t="s">
        <v>76</v>
      </c>
      <c r="C189" s="113">
        <v>19</v>
      </c>
      <c r="D189" s="114">
        <v>0.26666666666666661</v>
      </c>
      <c r="E189" s="113">
        <v>0</v>
      </c>
      <c r="F189" s="114">
        <f t="shared" si="23"/>
        <v>-1</v>
      </c>
      <c r="G189" s="113">
        <v>44</v>
      </c>
      <c r="H189" s="114" t="str">
        <f t="shared" si="23"/>
        <v>-</v>
      </c>
      <c r="I189" s="113">
        <v>32</v>
      </c>
      <c r="J189" s="114">
        <f t="shared" si="23"/>
        <v>-0.27272727272727271</v>
      </c>
      <c r="K189" s="113">
        <v>32</v>
      </c>
      <c r="L189" s="114">
        <f t="shared" si="23"/>
        <v>0</v>
      </c>
      <c r="M189" s="113">
        <v>49</v>
      </c>
      <c r="N189" s="114">
        <f t="shared" si="24"/>
        <v>0.53125</v>
      </c>
      <c r="O189" s="114">
        <f t="shared" si="25"/>
        <v>1.5789473684210527</v>
      </c>
    </row>
    <row r="190" spans="1:16" x14ac:dyDescent="0.25">
      <c r="B190" s="112" t="s">
        <v>117</v>
      </c>
      <c r="C190" s="113">
        <v>44</v>
      </c>
      <c r="D190" s="114">
        <v>1.3157894736842106</v>
      </c>
      <c r="E190" s="113">
        <v>0</v>
      </c>
      <c r="F190" s="114">
        <f t="shared" si="23"/>
        <v>-1</v>
      </c>
      <c r="G190" s="113">
        <v>25</v>
      </c>
      <c r="H190" s="114" t="str">
        <f t="shared" si="23"/>
        <v>-</v>
      </c>
      <c r="I190" s="113">
        <v>31</v>
      </c>
      <c r="J190" s="114">
        <f t="shared" si="23"/>
        <v>0.24</v>
      </c>
      <c r="K190" s="113">
        <v>32</v>
      </c>
      <c r="L190" s="114">
        <f t="shared" si="23"/>
        <v>3.2258064516129004E-2</v>
      </c>
      <c r="M190" s="113"/>
      <c r="N190" s="114"/>
      <c r="O190" s="114"/>
    </row>
    <row r="191" spans="1:16" x14ac:dyDescent="0.25">
      <c r="B191" s="112" t="s">
        <v>80</v>
      </c>
      <c r="C191" s="113">
        <v>26</v>
      </c>
      <c r="D191" s="114">
        <v>0.36842105263157898</v>
      </c>
      <c r="E191" s="113">
        <v>0</v>
      </c>
      <c r="F191" s="114">
        <f t="shared" si="23"/>
        <v>-1</v>
      </c>
      <c r="G191" s="113">
        <v>43</v>
      </c>
      <c r="H191" s="114" t="str">
        <f t="shared" si="23"/>
        <v>-</v>
      </c>
      <c r="I191" s="113">
        <v>61</v>
      </c>
      <c r="J191" s="114">
        <f t="shared" si="23"/>
        <v>0.41860465116279078</v>
      </c>
      <c r="K191" s="113">
        <v>43</v>
      </c>
      <c r="L191" s="114">
        <f t="shared" si="23"/>
        <v>-0.29508196721311475</v>
      </c>
      <c r="M191" s="113"/>
      <c r="N191" s="114"/>
      <c r="O191" s="114"/>
    </row>
    <row r="192" spans="1:16" x14ac:dyDescent="0.25">
      <c r="B192" s="112" t="s">
        <v>82</v>
      </c>
      <c r="C192" s="113">
        <v>22</v>
      </c>
      <c r="D192" s="114">
        <v>0.29411764705882359</v>
      </c>
      <c r="E192" s="113">
        <v>45</v>
      </c>
      <c r="F192" s="114">
        <f t="shared" si="23"/>
        <v>1.0454545454545454</v>
      </c>
      <c r="G192" s="113">
        <v>39</v>
      </c>
      <c r="H192" s="114">
        <f t="shared" si="23"/>
        <v>-0.1333333333333333</v>
      </c>
      <c r="I192" s="113">
        <v>59</v>
      </c>
      <c r="J192" s="114">
        <f t="shared" si="23"/>
        <v>0.51282051282051277</v>
      </c>
      <c r="K192" s="113">
        <v>49</v>
      </c>
      <c r="L192" s="114">
        <f t="shared" si="23"/>
        <v>-0.16949152542372881</v>
      </c>
      <c r="M192" s="113"/>
      <c r="N192" s="114"/>
      <c r="O192" s="114"/>
    </row>
    <row r="193" spans="2:16" x14ac:dyDescent="0.25">
      <c r="B193" s="112" t="s">
        <v>84</v>
      </c>
      <c r="C193" s="113">
        <v>16</v>
      </c>
      <c r="D193" s="114">
        <v>-0.38461538461538458</v>
      </c>
      <c r="E193" s="113">
        <v>40</v>
      </c>
      <c r="F193" s="114">
        <f t="shared" si="23"/>
        <v>1.5</v>
      </c>
      <c r="G193" s="113">
        <v>36</v>
      </c>
      <c r="H193" s="114">
        <f t="shared" si="23"/>
        <v>-9.9999999999999978E-2</v>
      </c>
      <c r="I193" s="113">
        <v>30</v>
      </c>
      <c r="J193" s="114">
        <f t="shared" si="23"/>
        <v>-0.16666666666666663</v>
      </c>
      <c r="K193" s="113">
        <v>41</v>
      </c>
      <c r="L193" s="114">
        <f t="shared" si="23"/>
        <v>0.3666666666666667</v>
      </c>
      <c r="M193" s="113"/>
      <c r="N193" s="114"/>
      <c r="O193" s="114"/>
    </row>
    <row r="194" spans="2:16" x14ac:dyDescent="0.25">
      <c r="B194" s="112" t="s">
        <v>86</v>
      </c>
      <c r="C194" s="113">
        <v>27</v>
      </c>
      <c r="D194" s="114">
        <v>-0.4375</v>
      </c>
      <c r="E194" s="113">
        <v>39</v>
      </c>
      <c r="F194" s="114">
        <f t="shared" si="23"/>
        <v>0.44444444444444442</v>
      </c>
      <c r="G194" s="113">
        <v>62</v>
      </c>
      <c r="H194" s="114">
        <f t="shared" si="23"/>
        <v>0.58974358974358965</v>
      </c>
      <c r="I194" s="113">
        <v>37</v>
      </c>
      <c r="J194" s="114">
        <f t="shared" si="23"/>
        <v>-0.40322580645161288</v>
      </c>
      <c r="K194" s="113">
        <v>40</v>
      </c>
      <c r="L194" s="114">
        <f t="shared" si="23"/>
        <v>8.1081081081081141E-2</v>
      </c>
      <c r="M194" s="113"/>
      <c r="N194" s="114"/>
      <c r="O194" s="114"/>
    </row>
    <row r="195" spans="2:16" x14ac:dyDescent="0.25">
      <c r="B195" s="112" t="s">
        <v>88</v>
      </c>
      <c r="C195" s="113">
        <v>79</v>
      </c>
      <c r="D195" s="114">
        <v>0.41071428571428581</v>
      </c>
      <c r="E195" s="113">
        <v>51</v>
      </c>
      <c r="F195" s="114">
        <f t="shared" si="23"/>
        <v>-0.35443037974683544</v>
      </c>
      <c r="G195" s="113">
        <v>104</v>
      </c>
      <c r="H195" s="114">
        <f t="shared" si="23"/>
        <v>1.0392156862745097</v>
      </c>
      <c r="I195" s="113">
        <v>70</v>
      </c>
      <c r="J195" s="114">
        <f t="shared" si="23"/>
        <v>-0.32692307692307687</v>
      </c>
      <c r="K195" s="113">
        <v>105</v>
      </c>
      <c r="L195" s="114">
        <f t="shared" si="23"/>
        <v>0.5</v>
      </c>
      <c r="M195" s="113"/>
      <c r="N195" s="114"/>
      <c r="O195" s="114"/>
    </row>
    <row r="196" spans="2:16" x14ac:dyDescent="0.25">
      <c r="B196" s="112" t="s">
        <v>90</v>
      </c>
      <c r="C196" s="113">
        <v>40</v>
      </c>
      <c r="D196" s="114">
        <v>-0.59595959595959602</v>
      </c>
      <c r="E196" s="113">
        <v>20</v>
      </c>
      <c r="F196" s="114">
        <f t="shared" si="23"/>
        <v>-0.5</v>
      </c>
      <c r="G196" s="113">
        <v>69</v>
      </c>
      <c r="H196" s="114">
        <f t="shared" si="23"/>
        <v>2.4500000000000002</v>
      </c>
      <c r="I196" s="113">
        <v>52</v>
      </c>
      <c r="J196" s="114">
        <f t="shared" si="23"/>
        <v>-0.24637681159420288</v>
      </c>
      <c r="K196" s="113">
        <v>79</v>
      </c>
      <c r="L196" s="114">
        <f t="shared" si="23"/>
        <v>0.51923076923076916</v>
      </c>
      <c r="M196" s="113"/>
      <c r="N196" s="114"/>
      <c r="O196" s="114"/>
    </row>
    <row r="197" spans="2:16" ht="15.75" x14ac:dyDescent="0.25">
      <c r="B197" s="115" t="s">
        <v>27</v>
      </c>
      <c r="C197" s="116">
        <v>519</v>
      </c>
      <c r="D197" s="117">
        <v>-2.8089887640449396E-2</v>
      </c>
      <c r="E197" s="116">
        <v>351</v>
      </c>
      <c r="F197" s="117">
        <f t="shared" si="23"/>
        <v>-0.32369942196531787</v>
      </c>
      <c r="G197" s="116">
        <v>507</v>
      </c>
      <c r="H197" s="117">
        <f t="shared" si="23"/>
        <v>0.44444444444444442</v>
      </c>
      <c r="I197" s="116">
        <v>682</v>
      </c>
      <c r="J197" s="117">
        <f t="shared" si="23"/>
        <v>0.34516765285996054</v>
      </c>
      <c r="K197" s="116">
        <v>650</v>
      </c>
      <c r="L197" s="117">
        <f t="shared" si="23"/>
        <v>-4.692082111436946E-2</v>
      </c>
      <c r="M197" s="116">
        <v>495</v>
      </c>
      <c r="N197" s="117">
        <v>0.89655172413793105</v>
      </c>
      <c r="O197" s="117">
        <v>0.86792452830188682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2" t="s">
        <v>242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 ",RIGHT(2019,2),"/",RIGHT(2018,2))</f>
        <v>var 19/18</v>
      </c>
      <c r="E206" s="111" t="s">
        <v>66</v>
      </c>
      <c r="F206" s="110" t="str">
        <f>CONCATENATE("var ",RIGHT(E205,2),"/",RIGHT(E205-1,2))</f>
        <v>var 20/19</v>
      </c>
      <c r="G206" s="111" t="s">
        <v>66</v>
      </c>
      <c r="H206" s="110" t="str">
        <f>CONCATENATE("var ",RIGHT(G205,2),"/",RIGHT(G205-1,2))</f>
        <v>var 21/20</v>
      </c>
      <c r="I206" s="111" t="s">
        <v>66</v>
      </c>
      <c r="J206" s="110" t="str">
        <f>CONCATENATE("var ",RIGHT(I205,2),"/",RIGHT(I205-1,2))</f>
        <v>var 22/21</v>
      </c>
      <c r="K206" s="111" t="s">
        <v>66</v>
      </c>
      <c r="L206" s="110" t="str">
        <f>CONCATENATE("var ",RIGHT(K205,2),"/",RIGHT(K205-1,2))</f>
        <v>var 23/22</v>
      </c>
      <c r="M206" s="111" t="s">
        <v>66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68</v>
      </c>
      <c r="C207" s="113">
        <v>80</v>
      </c>
      <c r="D207" s="114">
        <v>-6.9767441860465129E-2</v>
      </c>
      <c r="E207" s="113">
        <v>89</v>
      </c>
      <c r="F207" s="114">
        <f t="shared" ref="F207:L219" si="26">IFERROR(E207/C207-1,"-")</f>
        <v>0.11250000000000004</v>
      </c>
      <c r="G207" s="113">
        <v>5</v>
      </c>
      <c r="H207" s="114">
        <f t="shared" si="26"/>
        <v>-0.9438202247191011</v>
      </c>
      <c r="I207" s="113">
        <v>129</v>
      </c>
      <c r="J207" s="114">
        <f t="shared" si="26"/>
        <v>24.8</v>
      </c>
      <c r="K207" s="113">
        <v>137</v>
      </c>
      <c r="L207" s="114">
        <f t="shared" si="26"/>
        <v>6.2015503875969102E-2</v>
      </c>
      <c r="M207" s="113">
        <v>154</v>
      </c>
      <c r="N207" s="114">
        <f t="shared" ref="N207:N211" si="27">IFERROR(M207/K207-1,"-")</f>
        <v>0.12408759124087587</v>
      </c>
      <c r="O207" s="114">
        <f>M207/C207-1</f>
        <v>0.92500000000000004</v>
      </c>
    </row>
    <row r="208" spans="2:16" x14ac:dyDescent="0.25">
      <c r="B208" s="112" t="s">
        <v>70</v>
      </c>
      <c r="C208" s="113">
        <v>48</v>
      </c>
      <c r="D208" s="114">
        <v>-0.36842105263157898</v>
      </c>
      <c r="E208" s="113">
        <v>153</v>
      </c>
      <c r="F208" s="114">
        <f t="shared" si="26"/>
        <v>2.1875</v>
      </c>
      <c r="G208" s="113">
        <v>10</v>
      </c>
      <c r="H208" s="114">
        <f t="shared" si="26"/>
        <v>-0.934640522875817</v>
      </c>
      <c r="I208" s="113">
        <v>117</v>
      </c>
      <c r="J208" s="114">
        <f t="shared" si="26"/>
        <v>10.7</v>
      </c>
      <c r="K208" s="113">
        <v>88</v>
      </c>
      <c r="L208" s="114">
        <f t="shared" si="26"/>
        <v>-0.24786324786324787</v>
      </c>
      <c r="M208" s="113">
        <v>146</v>
      </c>
      <c r="N208" s="114">
        <f t="shared" si="27"/>
        <v>0.65909090909090917</v>
      </c>
      <c r="O208" s="114">
        <f>IFERROR(M208/C208-1,"-")</f>
        <v>2.0416666666666665</v>
      </c>
    </row>
    <row r="209" spans="2:16" x14ac:dyDescent="0.25">
      <c r="B209" s="112" t="s">
        <v>72</v>
      </c>
      <c r="C209" s="113">
        <v>102</v>
      </c>
      <c r="D209" s="114">
        <v>0.7</v>
      </c>
      <c r="E209" s="113">
        <v>23</v>
      </c>
      <c r="F209" s="114">
        <f t="shared" si="26"/>
        <v>-0.77450980392156865</v>
      </c>
      <c r="G209" s="113">
        <v>22</v>
      </c>
      <c r="H209" s="114">
        <f t="shared" si="26"/>
        <v>-4.3478260869565188E-2</v>
      </c>
      <c r="I209" s="113">
        <v>156</v>
      </c>
      <c r="J209" s="114">
        <f t="shared" si="26"/>
        <v>6.0909090909090908</v>
      </c>
      <c r="K209" s="113">
        <v>155</v>
      </c>
      <c r="L209" s="114">
        <f t="shared" si="26"/>
        <v>-6.4102564102563875E-3</v>
      </c>
      <c r="M209" s="113">
        <v>158</v>
      </c>
      <c r="N209" s="114">
        <f t="shared" si="27"/>
        <v>1.9354838709677358E-2</v>
      </c>
      <c r="O209" s="114">
        <f t="shared" ref="O209:O211" si="28">IFERROR(M209/C209-1,"-")</f>
        <v>0.5490196078431373</v>
      </c>
    </row>
    <row r="210" spans="2:16" x14ac:dyDescent="0.25">
      <c r="B210" s="112" t="s">
        <v>74</v>
      </c>
      <c r="C210" s="113">
        <v>32</v>
      </c>
      <c r="D210" s="114">
        <v>-0.13513513513513509</v>
      </c>
      <c r="E210" s="113">
        <v>0</v>
      </c>
      <c r="F210" s="114">
        <f t="shared" si="26"/>
        <v>-1</v>
      </c>
      <c r="G210" s="113">
        <v>12</v>
      </c>
      <c r="H210" s="114" t="str">
        <f t="shared" si="26"/>
        <v>-</v>
      </c>
      <c r="I210" s="113">
        <v>104</v>
      </c>
      <c r="J210" s="114">
        <f t="shared" si="26"/>
        <v>7.6666666666666661</v>
      </c>
      <c r="K210" s="113">
        <v>80</v>
      </c>
      <c r="L210" s="114">
        <f t="shared" si="26"/>
        <v>-0.23076923076923073</v>
      </c>
      <c r="M210" s="113">
        <v>62</v>
      </c>
      <c r="N210" s="114">
        <f t="shared" si="27"/>
        <v>-0.22499999999999998</v>
      </c>
      <c r="O210" s="114">
        <f t="shared" si="28"/>
        <v>0.9375</v>
      </c>
    </row>
    <row r="211" spans="2:16" x14ac:dyDescent="0.25">
      <c r="B211" s="112" t="s">
        <v>76</v>
      </c>
      <c r="C211" s="113">
        <v>31</v>
      </c>
      <c r="D211" s="114">
        <v>-0.35416666666666663</v>
      </c>
      <c r="E211" s="113">
        <v>0</v>
      </c>
      <c r="F211" s="114">
        <f t="shared" si="26"/>
        <v>-1</v>
      </c>
      <c r="G211" s="113">
        <v>18</v>
      </c>
      <c r="H211" s="114" t="str">
        <f t="shared" si="26"/>
        <v>-</v>
      </c>
      <c r="I211" s="113">
        <v>81</v>
      </c>
      <c r="J211" s="114">
        <f t="shared" si="26"/>
        <v>3.5</v>
      </c>
      <c r="K211" s="113">
        <v>41</v>
      </c>
      <c r="L211" s="114">
        <f t="shared" si="26"/>
        <v>-0.49382716049382713</v>
      </c>
      <c r="M211" s="113">
        <v>42</v>
      </c>
      <c r="N211" s="114">
        <f t="shared" si="27"/>
        <v>2.4390243902439046E-2</v>
      </c>
      <c r="O211" s="114">
        <f t="shared" si="28"/>
        <v>0.35483870967741926</v>
      </c>
    </row>
    <row r="212" spans="2:16" x14ac:dyDescent="0.25">
      <c r="B212" s="112" t="s">
        <v>78</v>
      </c>
      <c r="C212" s="113">
        <v>32</v>
      </c>
      <c r="D212" s="114">
        <v>-0.11111111111111116</v>
      </c>
      <c r="E212" s="113">
        <v>0</v>
      </c>
      <c r="F212" s="114">
        <f t="shared" si="26"/>
        <v>-1</v>
      </c>
      <c r="G212" s="113">
        <v>17</v>
      </c>
      <c r="H212" s="114" t="str">
        <f t="shared" si="26"/>
        <v>-</v>
      </c>
      <c r="I212" s="113">
        <v>85</v>
      </c>
      <c r="J212" s="114">
        <f t="shared" si="26"/>
        <v>4</v>
      </c>
      <c r="K212" s="113">
        <v>30</v>
      </c>
      <c r="L212" s="114">
        <f t="shared" si="26"/>
        <v>-0.64705882352941169</v>
      </c>
      <c r="M212" s="113"/>
      <c r="N212" s="114"/>
      <c r="O212" s="114"/>
    </row>
    <row r="213" spans="2:16" x14ac:dyDescent="0.25">
      <c r="B213" s="112" t="s">
        <v>80</v>
      </c>
      <c r="C213" s="113">
        <v>50</v>
      </c>
      <c r="D213" s="114">
        <v>9</v>
      </c>
      <c r="E213" s="113">
        <v>0</v>
      </c>
      <c r="F213" s="114">
        <f t="shared" si="26"/>
        <v>-1</v>
      </c>
      <c r="G213" s="113">
        <v>15</v>
      </c>
      <c r="H213" s="114" t="str">
        <f t="shared" si="26"/>
        <v>-</v>
      </c>
      <c r="I213" s="113">
        <v>42</v>
      </c>
      <c r="J213" s="114">
        <f t="shared" si="26"/>
        <v>1.7999999999999998</v>
      </c>
      <c r="K213" s="113">
        <v>38</v>
      </c>
      <c r="L213" s="114">
        <f t="shared" si="26"/>
        <v>-9.5238095238095233E-2</v>
      </c>
      <c r="M213" s="113"/>
      <c r="N213" s="114"/>
      <c r="O213" s="114"/>
    </row>
    <row r="214" spans="2:16" x14ac:dyDescent="0.25">
      <c r="B214" s="112" t="s">
        <v>82</v>
      </c>
      <c r="C214" s="113">
        <v>38</v>
      </c>
      <c r="D214" s="114">
        <v>0.22580645161290325</v>
      </c>
      <c r="E214" s="113">
        <v>9</v>
      </c>
      <c r="F214" s="114">
        <f t="shared" si="26"/>
        <v>-0.76315789473684215</v>
      </c>
      <c r="G214" s="113">
        <v>24</v>
      </c>
      <c r="H214" s="114">
        <f t="shared" si="26"/>
        <v>1.6666666666666665</v>
      </c>
      <c r="I214" s="113">
        <v>106</v>
      </c>
      <c r="J214" s="114">
        <f t="shared" si="26"/>
        <v>3.416666666666667</v>
      </c>
      <c r="K214" s="113">
        <v>46</v>
      </c>
      <c r="L214" s="114">
        <f t="shared" si="26"/>
        <v>-0.56603773584905659</v>
      </c>
      <c r="M214" s="113"/>
      <c r="N214" s="114"/>
      <c r="O214" s="114"/>
    </row>
    <row r="215" spans="2:16" x14ac:dyDescent="0.25">
      <c r="B215" s="112" t="s">
        <v>84</v>
      </c>
      <c r="C215" s="113">
        <v>29</v>
      </c>
      <c r="D215" s="114">
        <v>1.2307692307692308</v>
      </c>
      <c r="E215" s="113">
        <v>6</v>
      </c>
      <c r="F215" s="114">
        <f t="shared" si="26"/>
        <v>-0.7931034482758621</v>
      </c>
      <c r="G215" s="113">
        <v>39</v>
      </c>
      <c r="H215" s="114">
        <f t="shared" si="26"/>
        <v>5.5</v>
      </c>
      <c r="I215" s="113">
        <v>66</v>
      </c>
      <c r="J215" s="114">
        <f t="shared" si="26"/>
        <v>0.69230769230769229</v>
      </c>
      <c r="K215" s="113">
        <v>31</v>
      </c>
      <c r="L215" s="114">
        <f t="shared" si="26"/>
        <v>-0.53030303030303028</v>
      </c>
      <c r="M215" s="113"/>
      <c r="N215" s="114"/>
      <c r="O215" s="114"/>
    </row>
    <row r="216" spans="2:16" x14ac:dyDescent="0.25">
      <c r="B216" s="112" t="s">
        <v>86</v>
      </c>
      <c r="C216" s="113">
        <v>71</v>
      </c>
      <c r="D216" s="114">
        <v>1.5357142857142856</v>
      </c>
      <c r="E216" s="113">
        <v>4</v>
      </c>
      <c r="F216" s="114">
        <f t="shared" si="26"/>
        <v>-0.94366197183098588</v>
      </c>
      <c r="G216" s="113">
        <v>46</v>
      </c>
      <c r="H216" s="114">
        <f t="shared" si="26"/>
        <v>10.5</v>
      </c>
      <c r="I216" s="113">
        <v>72</v>
      </c>
      <c r="J216" s="114">
        <f t="shared" si="26"/>
        <v>0.56521739130434789</v>
      </c>
      <c r="K216" s="113">
        <v>65</v>
      </c>
      <c r="L216" s="114">
        <f t="shared" si="26"/>
        <v>-9.722222222222221E-2</v>
      </c>
      <c r="M216" s="113"/>
      <c r="N216" s="114"/>
      <c r="O216" s="114"/>
    </row>
    <row r="217" spans="2:16" x14ac:dyDescent="0.25">
      <c r="B217" s="112" t="s">
        <v>88</v>
      </c>
      <c r="C217" s="113">
        <v>106</v>
      </c>
      <c r="D217" s="114">
        <v>1</v>
      </c>
      <c r="E217" s="113">
        <v>18</v>
      </c>
      <c r="F217" s="114">
        <f t="shared" si="26"/>
        <v>-0.83018867924528306</v>
      </c>
      <c r="G217" s="113">
        <v>117</v>
      </c>
      <c r="H217" s="114">
        <f t="shared" si="26"/>
        <v>5.5</v>
      </c>
      <c r="I217" s="113">
        <v>93</v>
      </c>
      <c r="J217" s="114">
        <f t="shared" si="26"/>
        <v>-0.20512820512820518</v>
      </c>
      <c r="K217" s="113">
        <v>114</v>
      </c>
      <c r="L217" s="114">
        <f t="shared" si="26"/>
        <v>0.22580645161290325</v>
      </c>
      <c r="M217" s="113"/>
      <c r="N217" s="114"/>
      <c r="O217" s="114"/>
    </row>
    <row r="218" spans="2:16" x14ac:dyDescent="0.25">
      <c r="B218" s="112" t="s">
        <v>90</v>
      </c>
      <c r="C218" s="113">
        <v>80</v>
      </c>
      <c r="D218" s="114">
        <v>0.29032258064516125</v>
      </c>
      <c r="E218" s="113">
        <v>14</v>
      </c>
      <c r="F218" s="114">
        <f t="shared" si="26"/>
        <v>-0.82499999999999996</v>
      </c>
      <c r="G218" s="113">
        <v>107</v>
      </c>
      <c r="H218" s="114">
        <f t="shared" si="26"/>
        <v>6.6428571428571432</v>
      </c>
      <c r="I218" s="113">
        <v>121</v>
      </c>
      <c r="J218" s="114">
        <f t="shared" si="26"/>
        <v>0.13084112149532712</v>
      </c>
      <c r="K218" s="113">
        <v>113</v>
      </c>
      <c r="L218" s="114">
        <f t="shared" si="26"/>
        <v>-6.6115702479338845E-2</v>
      </c>
      <c r="M218" s="113"/>
      <c r="N218" s="114"/>
      <c r="O218" s="114"/>
    </row>
    <row r="219" spans="2:16" ht="15.75" x14ac:dyDescent="0.25">
      <c r="B219" s="115" t="s">
        <v>27</v>
      </c>
      <c r="C219" s="116">
        <v>699</v>
      </c>
      <c r="D219" s="117">
        <v>0.30654205607476626</v>
      </c>
      <c r="E219" s="116">
        <v>323</v>
      </c>
      <c r="F219" s="117">
        <f t="shared" si="26"/>
        <v>-0.53791130185979974</v>
      </c>
      <c r="G219" s="116">
        <v>432</v>
      </c>
      <c r="H219" s="117">
        <f t="shared" si="26"/>
        <v>0.33746130030959742</v>
      </c>
      <c r="I219" s="116">
        <v>1172</v>
      </c>
      <c r="J219" s="117">
        <f t="shared" si="26"/>
        <v>1.7129629629629628</v>
      </c>
      <c r="K219" s="116">
        <v>938</v>
      </c>
      <c r="L219" s="117">
        <f t="shared" si="26"/>
        <v>-0.19965870307167233</v>
      </c>
      <c r="M219" s="116">
        <v>562</v>
      </c>
      <c r="N219" s="117">
        <v>0.12175648702594821</v>
      </c>
      <c r="O219" s="117">
        <v>0.91808873720136508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2" t="s">
        <v>241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 ",RIGHT(2019,2),"/",RIGHT(2018,2))</f>
        <v>var 19/18</v>
      </c>
      <c r="E228" s="111" t="s">
        <v>66</v>
      </c>
      <c r="F228" s="110" t="str">
        <f>CONCATENATE("var ",RIGHT(E227,2),"/",RIGHT(E227-1,2))</f>
        <v>var 20/19</v>
      </c>
      <c r="G228" s="111" t="s">
        <v>66</v>
      </c>
      <c r="H228" s="110" t="str">
        <f>CONCATENATE("var ",RIGHT(G227,2),"/",RIGHT(G227-1,2))</f>
        <v>var 21/20</v>
      </c>
      <c r="I228" s="111" t="s">
        <v>66</v>
      </c>
      <c r="J228" s="110" t="str">
        <f>CONCATENATE("var ",RIGHT(I227,2),"/",RIGHT(I227-1,2))</f>
        <v>var 22/21</v>
      </c>
      <c r="K228" s="111" t="s">
        <v>66</v>
      </c>
      <c r="L228" s="110" t="str">
        <f>CONCATENATE("var ",RIGHT(K227,2),"/",RIGHT(K227-1,2))</f>
        <v>var 23/22</v>
      </c>
      <c r="M228" s="111" t="s">
        <v>66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68</v>
      </c>
      <c r="C229" s="113">
        <v>74</v>
      </c>
      <c r="D229" s="114">
        <v>0.23333333333333339</v>
      </c>
      <c r="E229" s="113">
        <v>71</v>
      </c>
      <c r="F229" s="114">
        <f t="shared" ref="F229:L241" si="29">IFERROR(E229/C229-1,"-")</f>
        <v>-4.0540540540540571E-2</v>
      </c>
      <c r="G229" s="113">
        <v>24</v>
      </c>
      <c r="H229" s="114">
        <f t="shared" si="29"/>
        <v>-0.6619718309859155</v>
      </c>
      <c r="I229" s="113">
        <v>89</v>
      </c>
      <c r="J229" s="114">
        <f t="shared" si="29"/>
        <v>2.7083333333333335</v>
      </c>
      <c r="K229" s="113">
        <v>81</v>
      </c>
      <c r="L229" s="114">
        <f t="shared" si="29"/>
        <v>-8.98876404494382E-2</v>
      </c>
      <c r="M229" s="113">
        <v>171</v>
      </c>
      <c r="N229" s="114">
        <f t="shared" ref="N229:N233" si="30">IFERROR(M229/K229-1,"-")</f>
        <v>1.1111111111111112</v>
      </c>
      <c r="O229" s="114">
        <f>M229/C229-1</f>
        <v>1.310810810810811</v>
      </c>
    </row>
    <row r="230" spans="2:16" x14ac:dyDescent="0.25">
      <c r="B230" s="112" t="s">
        <v>70</v>
      </c>
      <c r="C230" s="113">
        <v>64</v>
      </c>
      <c r="D230" s="114">
        <v>0.33333333333333326</v>
      </c>
      <c r="E230" s="113">
        <v>29</v>
      </c>
      <c r="F230" s="114">
        <f t="shared" si="29"/>
        <v>-0.546875</v>
      </c>
      <c r="G230" s="113">
        <v>14</v>
      </c>
      <c r="H230" s="114">
        <f t="shared" si="29"/>
        <v>-0.51724137931034475</v>
      </c>
      <c r="I230" s="113">
        <v>81</v>
      </c>
      <c r="J230" s="114">
        <f t="shared" si="29"/>
        <v>4.7857142857142856</v>
      </c>
      <c r="K230" s="113">
        <v>33</v>
      </c>
      <c r="L230" s="114">
        <f t="shared" si="29"/>
        <v>-0.59259259259259256</v>
      </c>
      <c r="M230" s="113">
        <v>95</v>
      </c>
      <c r="N230" s="114">
        <f t="shared" si="30"/>
        <v>1.8787878787878789</v>
      </c>
      <c r="O230" s="114">
        <f>IFERROR(M230/C230-1,"-")</f>
        <v>0.484375</v>
      </c>
    </row>
    <row r="231" spans="2:16" x14ac:dyDescent="0.25">
      <c r="B231" s="112" t="s">
        <v>72</v>
      </c>
      <c r="C231" s="113">
        <v>61</v>
      </c>
      <c r="D231" s="114">
        <v>-0.17567567567567566</v>
      </c>
      <c r="E231" s="113">
        <v>32</v>
      </c>
      <c r="F231" s="114">
        <f t="shared" si="29"/>
        <v>-0.47540983606557374</v>
      </c>
      <c r="G231" s="113">
        <v>12</v>
      </c>
      <c r="H231" s="114">
        <f t="shared" si="29"/>
        <v>-0.625</v>
      </c>
      <c r="I231" s="113">
        <v>80</v>
      </c>
      <c r="J231" s="114">
        <f t="shared" si="29"/>
        <v>5.666666666666667</v>
      </c>
      <c r="K231" s="113">
        <v>71</v>
      </c>
      <c r="L231" s="114">
        <f t="shared" si="29"/>
        <v>-0.11250000000000004</v>
      </c>
      <c r="M231" s="113">
        <v>93</v>
      </c>
      <c r="N231" s="114">
        <f t="shared" si="30"/>
        <v>0.3098591549295775</v>
      </c>
      <c r="O231" s="114">
        <f t="shared" ref="O231:O233" si="31">IFERROR(M231/C231-1,"-")</f>
        <v>0.52459016393442615</v>
      </c>
    </row>
    <row r="232" spans="2:16" x14ac:dyDescent="0.25">
      <c r="B232" s="112" t="s">
        <v>74</v>
      </c>
      <c r="C232" s="113">
        <v>47</v>
      </c>
      <c r="D232" s="114">
        <v>-0.1132075471698113</v>
      </c>
      <c r="E232" s="113">
        <v>0</v>
      </c>
      <c r="F232" s="114">
        <f t="shared" si="29"/>
        <v>-1</v>
      </c>
      <c r="G232" s="113">
        <v>35</v>
      </c>
      <c r="H232" s="114" t="str">
        <f t="shared" si="29"/>
        <v>-</v>
      </c>
      <c r="I232" s="113">
        <v>60</v>
      </c>
      <c r="J232" s="114">
        <f t="shared" si="29"/>
        <v>0.71428571428571419</v>
      </c>
      <c r="K232" s="113">
        <v>44</v>
      </c>
      <c r="L232" s="114">
        <f t="shared" si="29"/>
        <v>-0.26666666666666672</v>
      </c>
      <c r="M232" s="113">
        <v>87</v>
      </c>
      <c r="N232" s="114">
        <f t="shared" si="30"/>
        <v>0.97727272727272729</v>
      </c>
      <c r="O232" s="114">
        <f t="shared" si="31"/>
        <v>0.85106382978723394</v>
      </c>
    </row>
    <row r="233" spans="2:16" x14ac:dyDescent="0.25">
      <c r="B233" s="112" t="s">
        <v>76</v>
      </c>
      <c r="C233" s="113">
        <v>19</v>
      </c>
      <c r="D233" s="114">
        <v>0.26666666666666661</v>
      </c>
      <c r="E233" s="113">
        <v>0</v>
      </c>
      <c r="F233" s="114">
        <f t="shared" si="29"/>
        <v>-1</v>
      </c>
      <c r="G233" s="113">
        <v>44</v>
      </c>
      <c r="H233" s="114" t="str">
        <f t="shared" si="29"/>
        <v>-</v>
      </c>
      <c r="I233" s="113">
        <v>32</v>
      </c>
      <c r="J233" s="114">
        <f t="shared" si="29"/>
        <v>-0.27272727272727271</v>
      </c>
      <c r="K233" s="113">
        <v>32</v>
      </c>
      <c r="L233" s="114">
        <f t="shared" si="29"/>
        <v>0</v>
      </c>
      <c r="M233" s="113">
        <v>49</v>
      </c>
      <c r="N233" s="114">
        <f t="shared" si="30"/>
        <v>0.53125</v>
      </c>
      <c r="O233" s="114">
        <f t="shared" si="31"/>
        <v>1.5789473684210527</v>
      </c>
    </row>
    <row r="234" spans="2:16" x14ac:dyDescent="0.25">
      <c r="B234" s="112" t="s">
        <v>78</v>
      </c>
      <c r="C234" s="113">
        <v>44</v>
      </c>
      <c r="D234" s="114">
        <v>1.3157894736842106</v>
      </c>
      <c r="E234" s="113">
        <v>0</v>
      </c>
      <c r="F234" s="114">
        <f t="shared" si="29"/>
        <v>-1</v>
      </c>
      <c r="G234" s="113">
        <v>25</v>
      </c>
      <c r="H234" s="114" t="str">
        <f t="shared" si="29"/>
        <v>-</v>
      </c>
      <c r="I234" s="113">
        <v>31</v>
      </c>
      <c r="J234" s="114">
        <f t="shared" si="29"/>
        <v>0.24</v>
      </c>
      <c r="K234" s="113">
        <v>32</v>
      </c>
      <c r="L234" s="114">
        <f t="shared" si="29"/>
        <v>3.2258064516129004E-2</v>
      </c>
      <c r="M234" s="113"/>
      <c r="N234" s="114"/>
      <c r="O234" s="114"/>
    </row>
    <row r="235" spans="2:16" x14ac:dyDescent="0.25">
      <c r="B235" s="112" t="s">
        <v>80</v>
      </c>
      <c r="C235" s="113">
        <v>26</v>
      </c>
      <c r="D235" s="114">
        <v>0.36842105263157898</v>
      </c>
      <c r="E235" s="113">
        <v>0</v>
      </c>
      <c r="F235" s="114">
        <f t="shared" si="29"/>
        <v>-1</v>
      </c>
      <c r="G235" s="113">
        <v>43</v>
      </c>
      <c r="H235" s="114" t="str">
        <f t="shared" si="29"/>
        <v>-</v>
      </c>
      <c r="I235" s="113">
        <v>61</v>
      </c>
      <c r="J235" s="114">
        <f t="shared" si="29"/>
        <v>0.41860465116279078</v>
      </c>
      <c r="K235" s="113">
        <v>43</v>
      </c>
      <c r="L235" s="114">
        <f t="shared" si="29"/>
        <v>-0.29508196721311475</v>
      </c>
      <c r="M235" s="113"/>
      <c r="N235" s="114"/>
      <c r="O235" s="114"/>
    </row>
    <row r="236" spans="2:16" x14ac:dyDescent="0.25">
      <c r="B236" s="112" t="s">
        <v>82</v>
      </c>
      <c r="C236" s="113">
        <v>22</v>
      </c>
      <c r="D236" s="114">
        <v>0.29411764705882359</v>
      </c>
      <c r="E236" s="113">
        <v>45</v>
      </c>
      <c r="F236" s="114">
        <f t="shared" si="29"/>
        <v>1.0454545454545454</v>
      </c>
      <c r="G236" s="113">
        <v>39</v>
      </c>
      <c r="H236" s="114">
        <f t="shared" si="29"/>
        <v>-0.1333333333333333</v>
      </c>
      <c r="I236" s="113">
        <v>59</v>
      </c>
      <c r="J236" s="114">
        <f t="shared" si="29"/>
        <v>0.51282051282051277</v>
      </c>
      <c r="K236" s="113">
        <v>49</v>
      </c>
      <c r="L236" s="114">
        <f t="shared" si="29"/>
        <v>-0.16949152542372881</v>
      </c>
      <c r="M236" s="113"/>
      <c r="N236" s="114"/>
      <c r="O236" s="114"/>
    </row>
    <row r="237" spans="2:16" x14ac:dyDescent="0.25">
      <c r="B237" s="112" t="s">
        <v>84</v>
      </c>
      <c r="C237" s="113">
        <v>16</v>
      </c>
      <c r="D237" s="114">
        <v>-0.38461538461538458</v>
      </c>
      <c r="E237" s="113">
        <v>40</v>
      </c>
      <c r="F237" s="114">
        <f t="shared" si="29"/>
        <v>1.5</v>
      </c>
      <c r="G237" s="113">
        <v>36</v>
      </c>
      <c r="H237" s="114">
        <f t="shared" si="29"/>
        <v>-9.9999999999999978E-2</v>
      </c>
      <c r="I237" s="113">
        <v>30</v>
      </c>
      <c r="J237" s="114">
        <f t="shared" si="29"/>
        <v>-0.16666666666666663</v>
      </c>
      <c r="K237" s="113">
        <v>41</v>
      </c>
      <c r="L237" s="114">
        <f t="shared" si="29"/>
        <v>0.3666666666666667</v>
      </c>
      <c r="M237" s="113"/>
      <c r="N237" s="114"/>
      <c r="O237" s="114"/>
    </row>
    <row r="238" spans="2:16" x14ac:dyDescent="0.25">
      <c r="B238" s="112" t="s">
        <v>86</v>
      </c>
      <c r="C238" s="113">
        <v>27</v>
      </c>
      <c r="D238" s="114">
        <v>-0.4375</v>
      </c>
      <c r="E238" s="113">
        <v>39</v>
      </c>
      <c r="F238" s="114">
        <f t="shared" si="29"/>
        <v>0.44444444444444442</v>
      </c>
      <c r="G238" s="113">
        <v>62</v>
      </c>
      <c r="H238" s="114">
        <f t="shared" si="29"/>
        <v>0.58974358974358965</v>
      </c>
      <c r="I238" s="113">
        <v>37</v>
      </c>
      <c r="J238" s="114">
        <f t="shared" si="29"/>
        <v>-0.40322580645161288</v>
      </c>
      <c r="K238" s="113">
        <v>40</v>
      </c>
      <c r="L238" s="114">
        <f t="shared" si="29"/>
        <v>8.1081081081081141E-2</v>
      </c>
      <c r="M238" s="113"/>
      <c r="N238" s="114"/>
      <c r="O238" s="114"/>
    </row>
    <row r="239" spans="2:16" x14ac:dyDescent="0.25">
      <c r="B239" s="112" t="s">
        <v>88</v>
      </c>
      <c r="C239" s="113">
        <v>79</v>
      </c>
      <c r="D239" s="114">
        <v>0.41071428571428581</v>
      </c>
      <c r="E239" s="113">
        <v>51</v>
      </c>
      <c r="F239" s="114">
        <f t="shared" si="29"/>
        <v>-0.35443037974683544</v>
      </c>
      <c r="G239" s="113">
        <v>104</v>
      </c>
      <c r="H239" s="114">
        <f t="shared" si="29"/>
        <v>1.0392156862745097</v>
      </c>
      <c r="I239" s="113">
        <v>70</v>
      </c>
      <c r="J239" s="114">
        <f t="shared" si="29"/>
        <v>-0.32692307692307687</v>
      </c>
      <c r="K239" s="113">
        <v>105</v>
      </c>
      <c r="L239" s="114">
        <f t="shared" si="29"/>
        <v>0.5</v>
      </c>
      <c r="M239" s="113"/>
      <c r="N239" s="114"/>
      <c r="O239" s="114"/>
    </row>
    <row r="240" spans="2:16" x14ac:dyDescent="0.25">
      <c r="B240" s="112" t="s">
        <v>90</v>
      </c>
      <c r="C240" s="113">
        <v>40</v>
      </c>
      <c r="D240" s="114">
        <v>-0.59595959595959602</v>
      </c>
      <c r="E240" s="113">
        <v>20</v>
      </c>
      <c r="F240" s="114">
        <f t="shared" si="29"/>
        <v>-0.5</v>
      </c>
      <c r="G240" s="113">
        <v>69</v>
      </c>
      <c r="H240" s="114">
        <f t="shared" si="29"/>
        <v>2.4500000000000002</v>
      </c>
      <c r="I240" s="113">
        <v>52</v>
      </c>
      <c r="J240" s="114">
        <f t="shared" si="29"/>
        <v>-0.24637681159420288</v>
      </c>
      <c r="K240" s="113">
        <v>79</v>
      </c>
      <c r="L240" s="114">
        <f t="shared" si="29"/>
        <v>0.51923076923076916</v>
      </c>
      <c r="M240" s="113"/>
      <c r="N240" s="114"/>
      <c r="O240" s="114"/>
    </row>
    <row r="241" spans="2:16" ht="15.75" x14ac:dyDescent="0.25">
      <c r="B241" s="115" t="s">
        <v>27</v>
      </c>
      <c r="C241" s="116">
        <v>519</v>
      </c>
      <c r="D241" s="117">
        <v>-2.8089887640449396E-2</v>
      </c>
      <c r="E241" s="116">
        <v>351</v>
      </c>
      <c r="F241" s="117">
        <f t="shared" si="29"/>
        <v>-0.32369942196531787</v>
      </c>
      <c r="G241" s="116">
        <v>507</v>
      </c>
      <c r="H241" s="117">
        <f t="shared" si="29"/>
        <v>0.44444444444444442</v>
      </c>
      <c r="I241" s="116">
        <v>682</v>
      </c>
      <c r="J241" s="117">
        <f t="shared" si="29"/>
        <v>0.34516765285996054</v>
      </c>
      <c r="K241" s="116">
        <v>650</v>
      </c>
      <c r="L241" s="117">
        <f t="shared" si="29"/>
        <v>-4.692082111436946E-2</v>
      </c>
      <c r="M241" s="116">
        <v>495</v>
      </c>
      <c r="N241" s="117">
        <v>0.89655172413793105</v>
      </c>
      <c r="O241" s="117">
        <v>0.86792452830188682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2" t="s">
        <v>243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CONCATENATE("var ",RIGHT(2019,2),"/",RIGHT(2018,2))</f>
        <v>var 19/18</v>
      </c>
      <c r="E250" s="111" t="s">
        <v>66</v>
      </c>
      <c r="F250" s="110" t="str">
        <f>CONCATENATE("var ",RIGHT(E249,2),"/",RIGHT(E249-1,2))</f>
        <v>var 20/19</v>
      </c>
      <c r="G250" s="111" t="s">
        <v>66</v>
      </c>
      <c r="H250" s="110" t="str">
        <f>CONCATENATE("var ",RIGHT(G249,2),"/",RIGHT(G249-1,2))</f>
        <v>var 21/20</v>
      </c>
      <c r="I250" s="111" t="s">
        <v>66</v>
      </c>
      <c r="J250" s="110" t="str">
        <f>CONCATENATE("var ",RIGHT(I249,2),"/",RIGHT(I249-1,2))</f>
        <v>var 22/21</v>
      </c>
      <c r="K250" s="111" t="s">
        <v>66</v>
      </c>
      <c r="L250" s="110" t="str">
        <f>CONCATENATE("var ",RIGHT(K249,2),"/",RIGHT(K249-1,2))</f>
        <v>var 23/22</v>
      </c>
      <c r="M250" s="111" t="s">
        <v>66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68</v>
      </c>
      <c r="C251" s="113">
        <v>36</v>
      </c>
      <c r="D251" s="114">
        <v>0.71428571428571419</v>
      </c>
      <c r="E251" s="113">
        <v>87</v>
      </c>
      <c r="F251" s="114">
        <f t="shared" ref="F251:L263" si="32">IFERROR(E251/C251-1,"-")</f>
        <v>1.4166666666666665</v>
      </c>
      <c r="G251" s="113">
        <v>4</v>
      </c>
      <c r="H251" s="114">
        <f t="shared" si="32"/>
        <v>-0.95402298850574718</v>
      </c>
      <c r="I251" s="113">
        <v>50</v>
      </c>
      <c r="J251" s="114">
        <f t="shared" si="32"/>
        <v>11.5</v>
      </c>
      <c r="K251" s="113">
        <v>36</v>
      </c>
      <c r="L251" s="114">
        <f t="shared" si="32"/>
        <v>-0.28000000000000003</v>
      </c>
      <c r="M251" s="113">
        <v>58</v>
      </c>
      <c r="N251" s="114">
        <f t="shared" ref="N251:N255" si="33">IFERROR(M251/K251-1,"-")</f>
        <v>0.61111111111111116</v>
      </c>
      <c r="O251" s="114">
        <f>M251/C251-1</f>
        <v>0.61111111111111116</v>
      </c>
    </row>
    <row r="252" spans="2:16" x14ac:dyDescent="0.25">
      <c r="B252" s="112" t="s">
        <v>70</v>
      </c>
      <c r="C252" s="113">
        <v>34</v>
      </c>
      <c r="D252" s="114">
        <v>-2.8571428571428581E-2</v>
      </c>
      <c r="E252" s="113">
        <v>17</v>
      </c>
      <c r="F252" s="114">
        <f t="shared" si="32"/>
        <v>-0.5</v>
      </c>
      <c r="G252" s="113">
        <v>5</v>
      </c>
      <c r="H252" s="114">
        <f t="shared" si="32"/>
        <v>-0.70588235294117641</v>
      </c>
      <c r="I252" s="113">
        <v>65</v>
      </c>
      <c r="J252" s="114">
        <f t="shared" si="32"/>
        <v>12</v>
      </c>
      <c r="K252" s="113">
        <v>17</v>
      </c>
      <c r="L252" s="114">
        <f t="shared" si="32"/>
        <v>-0.7384615384615385</v>
      </c>
      <c r="M252" s="113">
        <v>33</v>
      </c>
      <c r="N252" s="114">
        <f t="shared" si="33"/>
        <v>0.94117647058823528</v>
      </c>
      <c r="O252" s="114">
        <f>IFERROR(M252/C252-1,"-")</f>
        <v>-2.9411764705882359E-2</v>
      </c>
    </row>
    <row r="253" spans="2:16" x14ac:dyDescent="0.25">
      <c r="B253" s="112" t="s">
        <v>72</v>
      </c>
      <c r="C253" s="113">
        <v>15</v>
      </c>
      <c r="D253" s="114">
        <v>-0.16666666666666663</v>
      </c>
      <c r="E253" s="113">
        <v>8</v>
      </c>
      <c r="F253" s="114">
        <f t="shared" si="32"/>
        <v>-0.46666666666666667</v>
      </c>
      <c r="G253" s="113">
        <v>1</v>
      </c>
      <c r="H253" s="114">
        <f t="shared" si="32"/>
        <v>-0.875</v>
      </c>
      <c r="I253" s="113">
        <v>44</v>
      </c>
      <c r="J253" s="114">
        <f t="shared" si="32"/>
        <v>43</v>
      </c>
      <c r="K253" s="113">
        <v>14</v>
      </c>
      <c r="L253" s="114">
        <f t="shared" si="32"/>
        <v>-0.68181818181818188</v>
      </c>
      <c r="M253" s="113">
        <v>13</v>
      </c>
      <c r="N253" s="114">
        <f t="shared" si="33"/>
        <v>-7.1428571428571397E-2</v>
      </c>
      <c r="O253" s="114">
        <f t="shared" ref="O253:O255" si="34">IFERROR(M253/C253-1,"-")</f>
        <v>-0.1333333333333333</v>
      </c>
    </row>
    <row r="254" spans="2:16" x14ac:dyDescent="0.25">
      <c r="B254" s="112" t="s">
        <v>74</v>
      </c>
      <c r="C254" s="113">
        <v>6</v>
      </c>
      <c r="D254" s="114">
        <v>-0.66666666666666674</v>
      </c>
      <c r="E254" s="113">
        <v>0</v>
      </c>
      <c r="F254" s="114">
        <f t="shared" si="32"/>
        <v>-1</v>
      </c>
      <c r="G254" s="113">
        <v>5</v>
      </c>
      <c r="H254" s="114" t="str">
        <f t="shared" si="32"/>
        <v>-</v>
      </c>
      <c r="I254" s="113">
        <v>10</v>
      </c>
      <c r="J254" s="114">
        <f t="shared" si="32"/>
        <v>1</v>
      </c>
      <c r="K254" s="113">
        <v>16</v>
      </c>
      <c r="L254" s="114">
        <f t="shared" si="32"/>
        <v>0.60000000000000009</v>
      </c>
      <c r="M254" s="113">
        <v>0</v>
      </c>
      <c r="N254" s="114">
        <f t="shared" si="33"/>
        <v>-1</v>
      </c>
      <c r="O254" s="114">
        <f t="shared" si="34"/>
        <v>-1</v>
      </c>
    </row>
    <row r="255" spans="2:16" x14ac:dyDescent="0.25">
      <c r="B255" s="112" t="s">
        <v>76</v>
      </c>
      <c r="C255" s="113">
        <v>4</v>
      </c>
      <c r="D255" s="114">
        <v>0</v>
      </c>
      <c r="E255" s="113">
        <v>0</v>
      </c>
      <c r="F255" s="114">
        <f t="shared" si="32"/>
        <v>-1</v>
      </c>
      <c r="G255" s="113">
        <v>2</v>
      </c>
      <c r="H255" s="114" t="str">
        <f t="shared" si="32"/>
        <v>-</v>
      </c>
      <c r="I255" s="113">
        <v>6</v>
      </c>
      <c r="J255" s="114">
        <f t="shared" si="32"/>
        <v>2</v>
      </c>
      <c r="K255" s="113">
        <v>2</v>
      </c>
      <c r="L255" s="114">
        <f t="shared" si="32"/>
        <v>-0.66666666666666674</v>
      </c>
      <c r="M255" s="113">
        <v>0</v>
      </c>
      <c r="N255" s="114">
        <f t="shared" si="33"/>
        <v>-1</v>
      </c>
      <c r="O255" s="114">
        <f t="shared" si="34"/>
        <v>-1</v>
      </c>
    </row>
    <row r="256" spans="2:16" x14ac:dyDescent="0.25">
      <c r="B256" s="112" t="s">
        <v>78</v>
      </c>
      <c r="C256" s="113">
        <v>6</v>
      </c>
      <c r="D256" s="114" t="s">
        <v>226</v>
      </c>
      <c r="E256" s="113">
        <v>0</v>
      </c>
      <c r="F256" s="114">
        <f t="shared" si="32"/>
        <v>-1</v>
      </c>
      <c r="G256" s="113">
        <v>0</v>
      </c>
      <c r="H256" s="114" t="str">
        <f t="shared" si="32"/>
        <v>-</v>
      </c>
      <c r="I256" s="113">
        <v>7</v>
      </c>
      <c r="J256" s="114" t="str">
        <f t="shared" si="32"/>
        <v>-</v>
      </c>
      <c r="K256" s="113">
        <v>2</v>
      </c>
      <c r="L256" s="114">
        <f t="shared" si="32"/>
        <v>-0.7142857142857143</v>
      </c>
      <c r="M256" s="113"/>
      <c r="N256" s="114"/>
      <c r="O256" s="114"/>
    </row>
    <row r="257" spans="2:16" x14ac:dyDescent="0.25">
      <c r="B257" s="112" t="s">
        <v>80</v>
      </c>
      <c r="C257" s="113">
        <v>3</v>
      </c>
      <c r="D257" s="114">
        <v>0.5</v>
      </c>
      <c r="E257" s="113">
        <v>0</v>
      </c>
      <c r="F257" s="114">
        <f t="shared" si="32"/>
        <v>-1</v>
      </c>
      <c r="G257" s="113">
        <v>2</v>
      </c>
      <c r="H257" s="114" t="str">
        <f t="shared" si="32"/>
        <v>-</v>
      </c>
      <c r="I257" s="113">
        <v>8</v>
      </c>
      <c r="J257" s="114">
        <f t="shared" si="32"/>
        <v>3</v>
      </c>
      <c r="K257" s="113">
        <v>9</v>
      </c>
      <c r="L257" s="114">
        <f t="shared" si="32"/>
        <v>0.125</v>
      </c>
      <c r="M257" s="113"/>
      <c r="N257" s="114"/>
      <c r="O257" s="114"/>
    </row>
    <row r="258" spans="2:16" x14ac:dyDescent="0.25">
      <c r="B258" s="112" t="s">
        <v>82</v>
      </c>
      <c r="C258" s="113">
        <v>1</v>
      </c>
      <c r="D258" s="114" t="s">
        <v>226</v>
      </c>
      <c r="E258" s="113">
        <v>1</v>
      </c>
      <c r="F258" s="114">
        <f t="shared" si="32"/>
        <v>0</v>
      </c>
      <c r="G258" s="113">
        <v>0</v>
      </c>
      <c r="H258" s="114">
        <f t="shared" si="32"/>
        <v>-1</v>
      </c>
      <c r="I258" s="113">
        <v>27</v>
      </c>
      <c r="J258" s="114" t="str">
        <f t="shared" si="32"/>
        <v>-</v>
      </c>
      <c r="K258" s="113">
        <v>6</v>
      </c>
      <c r="L258" s="114">
        <f t="shared" si="32"/>
        <v>-0.77777777777777779</v>
      </c>
      <c r="M258" s="113"/>
      <c r="N258" s="114"/>
      <c r="O258" s="114"/>
    </row>
    <row r="259" spans="2:16" x14ac:dyDescent="0.25">
      <c r="B259" s="112" t="s">
        <v>84</v>
      </c>
      <c r="C259" s="113">
        <v>2</v>
      </c>
      <c r="D259" s="114" t="s">
        <v>226</v>
      </c>
      <c r="E259" s="113">
        <v>1</v>
      </c>
      <c r="F259" s="114">
        <f t="shared" si="32"/>
        <v>-0.5</v>
      </c>
      <c r="G259" s="113">
        <v>1</v>
      </c>
      <c r="H259" s="114">
        <f t="shared" si="32"/>
        <v>0</v>
      </c>
      <c r="I259" s="113">
        <v>5</v>
      </c>
      <c r="J259" s="114">
        <f t="shared" si="32"/>
        <v>4</v>
      </c>
      <c r="K259" s="113">
        <v>4</v>
      </c>
      <c r="L259" s="114">
        <f t="shared" si="32"/>
        <v>-0.19999999999999996</v>
      </c>
      <c r="M259" s="113"/>
      <c r="N259" s="114"/>
      <c r="O259" s="114"/>
    </row>
    <row r="260" spans="2:16" x14ac:dyDescent="0.25">
      <c r="B260" s="112" t="s">
        <v>86</v>
      </c>
      <c r="C260" s="113">
        <v>12</v>
      </c>
      <c r="D260" s="114">
        <v>0.5</v>
      </c>
      <c r="E260" s="113">
        <v>0</v>
      </c>
      <c r="F260" s="114">
        <f t="shared" si="32"/>
        <v>-1</v>
      </c>
      <c r="G260" s="113">
        <v>31</v>
      </c>
      <c r="H260" s="114" t="str">
        <f t="shared" si="32"/>
        <v>-</v>
      </c>
      <c r="I260" s="113">
        <v>14</v>
      </c>
      <c r="J260" s="114">
        <f t="shared" si="32"/>
        <v>-0.54838709677419351</v>
      </c>
      <c r="K260" s="113">
        <v>6</v>
      </c>
      <c r="L260" s="114">
        <f t="shared" si="32"/>
        <v>-0.5714285714285714</v>
      </c>
      <c r="M260" s="113"/>
      <c r="N260" s="114"/>
      <c r="O260" s="114"/>
    </row>
    <row r="261" spans="2:16" x14ac:dyDescent="0.25">
      <c r="B261" s="112" t="s">
        <v>88</v>
      </c>
      <c r="C261" s="113">
        <v>16</v>
      </c>
      <c r="D261" s="114">
        <v>-0.44827586206896552</v>
      </c>
      <c r="E261" s="113">
        <v>4</v>
      </c>
      <c r="F261" s="114">
        <f t="shared" si="32"/>
        <v>-0.75</v>
      </c>
      <c r="G261" s="113">
        <v>22</v>
      </c>
      <c r="H261" s="114">
        <f t="shared" si="32"/>
        <v>4.5</v>
      </c>
      <c r="I261" s="113">
        <v>12</v>
      </c>
      <c r="J261" s="114">
        <f t="shared" si="32"/>
        <v>-0.45454545454545459</v>
      </c>
      <c r="K261" s="113">
        <v>24</v>
      </c>
      <c r="L261" s="114">
        <f t="shared" si="32"/>
        <v>1</v>
      </c>
      <c r="M261" s="113"/>
      <c r="N261" s="114"/>
      <c r="O261" s="114"/>
    </row>
    <row r="262" spans="2:16" x14ac:dyDescent="0.25">
      <c r="B262" s="112" t="s">
        <v>90</v>
      </c>
      <c r="C262" s="113">
        <v>20</v>
      </c>
      <c r="D262" s="114">
        <v>-0.51219512195121952</v>
      </c>
      <c r="E262" s="113">
        <v>2</v>
      </c>
      <c r="F262" s="114">
        <f t="shared" si="32"/>
        <v>-0.9</v>
      </c>
      <c r="G262" s="113">
        <v>32</v>
      </c>
      <c r="H262" s="114">
        <f t="shared" si="32"/>
        <v>15</v>
      </c>
      <c r="I262" s="113">
        <v>22</v>
      </c>
      <c r="J262" s="114">
        <f t="shared" si="32"/>
        <v>-0.3125</v>
      </c>
      <c r="K262" s="113">
        <v>17</v>
      </c>
      <c r="L262" s="114">
        <f t="shared" si="32"/>
        <v>-0.22727272727272729</v>
      </c>
      <c r="M262" s="113"/>
      <c r="N262" s="114"/>
      <c r="O262" s="114"/>
    </row>
    <row r="263" spans="2:16" ht="15.75" x14ac:dyDescent="0.25">
      <c r="B263" s="115" t="s">
        <v>27</v>
      </c>
      <c r="C263" s="116">
        <v>155</v>
      </c>
      <c r="D263" s="117">
        <v>-0.11931818181818177</v>
      </c>
      <c r="E263" s="116">
        <v>124</v>
      </c>
      <c r="F263" s="117">
        <f t="shared" si="32"/>
        <v>-0.19999999999999996</v>
      </c>
      <c r="G263" s="116">
        <v>105</v>
      </c>
      <c r="H263" s="117">
        <f t="shared" si="32"/>
        <v>-0.15322580645161288</v>
      </c>
      <c r="I263" s="116">
        <v>270</v>
      </c>
      <c r="J263" s="117">
        <f t="shared" si="32"/>
        <v>1.5714285714285716</v>
      </c>
      <c r="K263" s="116">
        <v>153</v>
      </c>
      <c r="L263" s="117">
        <f t="shared" si="32"/>
        <v>-0.43333333333333335</v>
      </c>
      <c r="M263" s="116">
        <v>104</v>
      </c>
      <c r="N263" s="117">
        <v>0.22352941176470598</v>
      </c>
      <c r="O263" s="117">
        <v>9.473684210526323E-2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2" t="s">
        <v>244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CONCATENATE("var ",RIGHT(2019,2),"/",RIGHT(2018,2))</f>
        <v>var 19/18</v>
      </c>
      <c r="E272" s="111" t="s">
        <v>66</v>
      </c>
      <c r="F272" s="110" t="str">
        <f>CONCATENATE("var ",RIGHT(E271,2),"/",RIGHT(E271-1,2))</f>
        <v>var 20/19</v>
      </c>
      <c r="G272" s="111" t="s">
        <v>66</v>
      </c>
      <c r="H272" s="110" t="str">
        <f>CONCATENATE("var ",RIGHT(G271,2),"/",RIGHT(G271-1,2))</f>
        <v>var 21/20</v>
      </c>
      <c r="I272" s="111" t="s">
        <v>66</v>
      </c>
      <c r="J272" s="110" t="str">
        <f>CONCATENATE("var ",RIGHT(I271,2),"/",RIGHT(I271-1,2))</f>
        <v>var 22/21</v>
      </c>
      <c r="K272" s="111" t="s">
        <v>66</v>
      </c>
      <c r="L272" s="110" t="str">
        <f>CONCATENATE("var ",RIGHT(K271,2),"/",RIGHT(K271-1,2))</f>
        <v>var 23/22</v>
      </c>
      <c r="M272" s="111" t="s">
        <v>66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68</v>
      </c>
      <c r="C273" s="113">
        <v>16</v>
      </c>
      <c r="D273" s="114">
        <v>-0.69811320754716988</v>
      </c>
      <c r="E273" s="113">
        <v>30</v>
      </c>
      <c r="F273" s="114">
        <f t="shared" ref="F273:L285" si="35">IFERROR(E273/C273-1,"-")</f>
        <v>0.875</v>
      </c>
      <c r="G273" s="113">
        <v>7</v>
      </c>
      <c r="H273" s="114">
        <f t="shared" si="35"/>
        <v>-0.76666666666666661</v>
      </c>
      <c r="I273" s="113">
        <v>37</v>
      </c>
      <c r="J273" s="114">
        <f t="shared" si="35"/>
        <v>4.2857142857142856</v>
      </c>
      <c r="K273" s="113">
        <v>64</v>
      </c>
      <c r="L273" s="114">
        <f t="shared" si="35"/>
        <v>0.72972972972972983</v>
      </c>
      <c r="M273" s="113">
        <v>161</v>
      </c>
      <c r="N273" s="114">
        <f t="shared" ref="N273:N277" si="36">IFERROR(M273/K273-1,"-")</f>
        <v>1.515625</v>
      </c>
      <c r="O273" s="114">
        <f>M273/C273-1</f>
        <v>9.0625</v>
      </c>
    </row>
    <row r="274" spans="2:15" x14ac:dyDescent="0.25">
      <c r="B274" s="112" t="s">
        <v>70</v>
      </c>
      <c r="C274" s="113">
        <v>33</v>
      </c>
      <c r="D274" s="114">
        <v>-0.44999999999999996</v>
      </c>
      <c r="E274" s="113">
        <v>26</v>
      </c>
      <c r="F274" s="114">
        <f t="shared" si="35"/>
        <v>-0.21212121212121215</v>
      </c>
      <c r="G274" s="113">
        <v>2</v>
      </c>
      <c r="H274" s="114">
        <f t="shared" si="35"/>
        <v>-0.92307692307692313</v>
      </c>
      <c r="I274" s="113">
        <v>10</v>
      </c>
      <c r="J274" s="114">
        <f t="shared" si="35"/>
        <v>4</v>
      </c>
      <c r="K274" s="113">
        <v>16</v>
      </c>
      <c r="L274" s="114">
        <f t="shared" si="35"/>
        <v>0.60000000000000009</v>
      </c>
      <c r="M274" s="113">
        <v>45</v>
      </c>
      <c r="N274" s="114">
        <f t="shared" si="36"/>
        <v>1.8125</v>
      </c>
      <c r="O274" s="114">
        <f>IFERROR(M274/C274-1,"-")</f>
        <v>0.36363636363636354</v>
      </c>
    </row>
    <row r="275" spans="2:15" x14ac:dyDescent="0.25">
      <c r="B275" s="112" t="s">
        <v>72</v>
      </c>
      <c r="C275" s="113">
        <v>38</v>
      </c>
      <c r="D275" s="114">
        <v>-0.43283582089552242</v>
      </c>
      <c r="E275" s="113">
        <v>5</v>
      </c>
      <c r="F275" s="114">
        <f t="shared" si="35"/>
        <v>-0.86842105263157898</v>
      </c>
      <c r="G275" s="113">
        <v>8</v>
      </c>
      <c r="H275" s="114">
        <f t="shared" si="35"/>
        <v>0.60000000000000009</v>
      </c>
      <c r="I275" s="113">
        <v>22</v>
      </c>
      <c r="J275" s="114">
        <f t="shared" si="35"/>
        <v>1.75</v>
      </c>
      <c r="K275" s="113">
        <v>38</v>
      </c>
      <c r="L275" s="114">
        <f t="shared" si="35"/>
        <v>0.72727272727272729</v>
      </c>
      <c r="M275" s="113">
        <v>35</v>
      </c>
      <c r="N275" s="114">
        <f t="shared" si="36"/>
        <v>-7.8947368421052655E-2</v>
      </c>
      <c r="O275" s="114">
        <f t="shared" ref="O275:O277" si="37">IFERROR(M275/C275-1,"-")</f>
        <v>-7.8947368421052655E-2</v>
      </c>
    </row>
    <row r="276" spans="2:15" x14ac:dyDescent="0.25">
      <c r="B276" s="112" t="s">
        <v>74</v>
      </c>
      <c r="C276" s="113">
        <v>15</v>
      </c>
      <c r="D276" s="114">
        <v>-0.21052631578947367</v>
      </c>
      <c r="E276" s="113">
        <v>0</v>
      </c>
      <c r="F276" s="114">
        <f t="shared" si="35"/>
        <v>-1</v>
      </c>
      <c r="G276" s="113">
        <v>8</v>
      </c>
      <c r="H276" s="114" t="str">
        <f t="shared" si="35"/>
        <v>-</v>
      </c>
      <c r="I276" s="113">
        <v>2</v>
      </c>
      <c r="J276" s="114">
        <f t="shared" si="35"/>
        <v>-0.75</v>
      </c>
      <c r="K276" s="113">
        <v>22</v>
      </c>
      <c r="L276" s="114">
        <f t="shared" si="35"/>
        <v>10</v>
      </c>
      <c r="M276" s="113">
        <v>20</v>
      </c>
      <c r="N276" s="114">
        <f t="shared" si="36"/>
        <v>-9.0909090909090939E-2</v>
      </c>
      <c r="O276" s="114">
        <f t="shared" si="37"/>
        <v>0.33333333333333326</v>
      </c>
    </row>
    <row r="277" spans="2:15" x14ac:dyDescent="0.25">
      <c r="B277" s="112" t="s">
        <v>76</v>
      </c>
      <c r="C277" s="113">
        <v>3</v>
      </c>
      <c r="D277" s="114">
        <v>-0.76923076923076916</v>
      </c>
      <c r="E277" s="113">
        <v>0</v>
      </c>
      <c r="F277" s="114">
        <f t="shared" si="35"/>
        <v>-1</v>
      </c>
      <c r="G277" s="113">
        <v>12</v>
      </c>
      <c r="H277" s="114" t="str">
        <f t="shared" si="35"/>
        <v>-</v>
      </c>
      <c r="I277" s="113">
        <v>6</v>
      </c>
      <c r="J277" s="114">
        <f t="shared" si="35"/>
        <v>-0.5</v>
      </c>
      <c r="K277" s="113">
        <v>6</v>
      </c>
      <c r="L277" s="114">
        <f t="shared" si="35"/>
        <v>0</v>
      </c>
      <c r="M277" s="113">
        <v>4</v>
      </c>
      <c r="N277" s="114">
        <f t="shared" si="36"/>
        <v>-0.33333333333333337</v>
      </c>
      <c r="O277" s="114">
        <f t="shared" si="37"/>
        <v>0.33333333333333326</v>
      </c>
    </row>
    <row r="278" spans="2:15" x14ac:dyDescent="0.25">
      <c r="B278" s="112" t="s">
        <v>78</v>
      </c>
      <c r="C278" s="113">
        <v>21</v>
      </c>
      <c r="D278" s="114">
        <v>6</v>
      </c>
      <c r="E278" s="113">
        <v>0</v>
      </c>
      <c r="F278" s="114">
        <f t="shared" si="35"/>
        <v>-1</v>
      </c>
      <c r="G278" s="113">
        <v>5</v>
      </c>
      <c r="H278" s="114" t="str">
        <f t="shared" si="35"/>
        <v>-</v>
      </c>
      <c r="I278" s="113">
        <v>22</v>
      </c>
      <c r="J278" s="114">
        <f t="shared" si="35"/>
        <v>3.4000000000000004</v>
      </c>
      <c r="K278" s="113">
        <v>9</v>
      </c>
      <c r="L278" s="114">
        <f t="shared" si="35"/>
        <v>-0.59090909090909083</v>
      </c>
      <c r="M278" s="113"/>
      <c r="N278" s="114"/>
      <c r="O278" s="114"/>
    </row>
    <row r="279" spans="2:15" x14ac:dyDescent="0.25">
      <c r="B279" s="112" t="s">
        <v>80</v>
      </c>
      <c r="C279" s="113">
        <v>13</v>
      </c>
      <c r="D279" s="114">
        <v>8.3333333333333259E-2</v>
      </c>
      <c r="E279" s="113">
        <v>0</v>
      </c>
      <c r="F279" s="114">
        <f t="shared" si="35"/>
        <v>-1</v>
      </c>
      <c r="G279" s="113">
        <v>2</v>
      </c>
      <c r="H279" s="114" t="str">
        <f t="shared" si="35"/>
        <v>-</v>
      </c>
      <c r="I279" s="113">
        <v>4</v>
      </c>
      <c r="J279" s="114">
        <f t="shared" si="35"/>
        <v>1</v>
      </c>
      <c r="K279" s="113">
        <v>9</v>
      </c>
      <c r="L279" s="114">
        <f t="shared" si="35"/>
        <v>1.25</v>
      </c>
      <c r="M279" s="113"/>
      <c r="N279" s="114"/>
      <c r="O279" s="114"/>
    </row>
    <row r="280" spans="2:15" x14ac:dyDescent="0.25">
      <c r="B280" s="112" t="s">
        <v>82</v>
      </c>
      <c r="C280" s="113">
        <v>7</v>
      </c>
      <c r="D280" s="114">
        <v>0.39999999999999991</v>
      </c>
      <c r="E280" s="113">
        <v>3</v>
      </c>
      <c r="F280" s="114">
        <f t="shared" si="35"/>
        <v>-0.5714285714285714</v>
      </c>
      <c r="G280" s="113">
        <v>9</v>
      </c>
      <c r="H280" s="114">
        <f t="shared" si="35"/>
        <v>2</v>
      </c>
      <c r="I280" s="113">
        <v>5</v>
      </c>
      <c r="J280" s="114">
        <f t="shared" si="35"/>
        <v>-0.44444444444444442</v>
      </c>
      <c r="K280" s="113">
        <v>14</v>
      </c>
      <c r="L280" s="114">
        <f t="shared" si="35"/>
        <v>1.7999999999999998</v>
      </c>
      <c r="M280" s="113"/>
      <c r="N280" s="114"/>
      <c r="O280" s="114"/>
    </row>
    <row r="281" spans="2:15" x14ac:dyDescent="0.25">
      <c r="B281" s="112" t="s">
        <v>84</v>
      </c>
      <c r="C281" s="113">
        <v>0</v>
      </c>
      <c r="D281" s="114">
        <v>-1</v>
      </c>
      <c r="E281" s="113">
        <v>2</v>
      </c>
      <c r="F281" s="114" t="str">
        <f t="shared" si="35"/>
        <v>-</v>
      </c>
      <c r="G281" s="113">
        <v>10</v>
      </c>
      <c r="H281" s="114">
        <f t="shared" si="35"/>
        <v>4</v>
      </c>
      <c r="I281" s="113">
        <v>6</v>
      </c>
      <c r="J281" s="114">
        <f t="shared" si="35"/>
        <v>-0.4</v>
      </c>
      <c r="K281" s="113">
        <v>12</v>
      </c>
      <c r="L281" s="114">
        <f t="shared" si="35"/>
        <v>1</v>
      </c>
      <c r="M281" s="113"/>
      <c r="N281" s="114"/>
      <c r="O281" s="114"/>
    </row>
    <row r="282" spans="2:15" x14ac:dyDescent="0.25">
      <c r="B282" s="112" t="s">
        <v>86</v>
      </c>
      <c r="C282" s="113">
        <v>22</v>
      </c>
      <c r="D282" s="114">
        <v>1.75</v>
      </c>
      <c r="E282" s="113">
        <v>4</v>
      </c>
      <c r="F282" s="114">
        <f t="shared" si="35"/>
        <v>-0.81818181818181812</v>
      </c>
      <c r="G282" s="113">
        <v>4</v>
      </c>
      <c r="H282" s="114">
        <f t="shared" si="35"/>
        <v>0</v>
      </c>
      <c r="I282" s="113">
        <v>11</v>
      </c>
      <c r="J282" s="114">
        <f t="shared" si="35"/>
        <v>1.75</v>
      </c>
      <c r="K282" s="113">
        <v>16</v>
      </c>
      <c r="L282" s="114">
        <f t="shared" si="35"/>
        <v>0.45454545454545459</v>
      </c>
      <c r="M282" s="113"/>
      <c r="N282" s="114"/>
      <c r="O282" s="114"/>
    </row>
    <row r="283" spans="2:15" x14ac:dyDescent="0.25">
      <c r="B283" s="112" t="s">
        <v>88</v>
      </c>
      <c r="C283" s="113">
        <v>62</v>
      </c>
      <c r="D283" s="114">
        <v>-0.17333333333333334</v>
      </c>
      <c r="E283" s="113">
        <v>12</v>
      </c>
      <c r="F283" s="114">
        <f t="shared" si="35"/>
        <v>-0.80645161290322576</v>
      </c>
      <c r="G283" s="113">
        <v>13</v>
      </c>
      <c r="H283" s="114">
        <f t="shared" si="35"/>
        <v>8.3333333333333259E-2</v>
      </c>
      <c r="I283" s="113">
        <v>8</v>
      </c>
      <c r="J283" s="114">
        <f t="shared" si="35"/>
        <v>-0.38461538461538458</v>
      </c>
      <c r="K283" s="113">
        <v>32</v>
      </c>
      <c r="L283" s="114">
        <f t="shared" si="35"/>
        <v>3</v>
      </c>
      <c r="M283" s="113"/>
      <c r="N283" s="114"/>
      <c r="O283" s="114"/>
    </row>
    <row r="284" spans="2:15" x14ac:dyDescent="0.25">
      <c r="B284" s="112" t="s">
        <v>90</v>
      </c>
      <c r="C284" s="113">
        <v>41</v>
      </c>
      <c r="D284" s="114">
        <v>-0.32786885245901642</v>
      </c>
      <c r="E284" s="113">
        <v>5</v>
      </c>
      <c r="F284" s="114">
        <f t="shared" si="35"/>
        <v>-0.87804878048780488</v>
      </c>
      <c r="G284" s="113">
        <v>16</v>
      </c>
      <c r="H284" s="114">
        <f t="shared" si="35"/>
        <v>2.2000000000000002</v>
      </c>
      <c r="I284" s="113">
        <v>35</v>
      </c>
      <c r="J284" s="114">
        <f t="shared" si="35"/>
        <v>1.1875</v>
      </c>
      <c r="K284" s="113">
        <v>32</v>
      </c>
      <c r="L284" s="114">
        <f t="shared" si="35"/>
        <v>-8.5714285714285743E-2</v>
      </c>
      <c r="M284" s="113"/>
      <c r="N284" s="114"/>
      <c r="O284" s="114"/>
    </row>
    <row r="285" spans="2:15" ht="15.75" x14ac:dyDescent="0.25">
      <c r="B285" s="115" t="s">
        <v>27</v>
      </c>
      <c r="C285" s="116">
        <v>271</v>
      </c>
      <c r="D285" s="117">
        <v>-0.29242819843342038</v>
      </c>
      <c r="E285" s="116">
        <v>89</v>
      </c>
      <c r="F285" s="117">
        <f t="shared" si="35"/>
        <v>-0.67158671586715868</v>
      </c>
      <c r="G285" s="116">
        <v>96</v>
      </c>
      <c r="H285" s="117">
        <f t="shared" si="35"/>
        <v>7.8651685393258397E-2</v>
      </c>
      <c r="I285" s="116">
        <v>168</v>
      </c>
      <c r="J285" s="117">
        <f t="shared" si="35"/>
        <v>0.75</v>
      </c>
      <c r="K285" s="116">
        <v>270</v>
      </c>
      <c r="L285" s="117">
        <f t="shared" si="35"/>
        <v>0.60714285714285721</v>
      </c>
      <c r="M285" s="116">
        <v>265</v>
      </c>
      <c r="N285" s="117">
        <v>0.81506849315068486</v>
      </c>
      <c r="O285" s="117">
        <v>1.5238095238095237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BA9BD-6F11-49E1-A160-62F955EF4683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2" t="s">
        <v>233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1" t="s">
        <v>63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64</v>
      </c>
    </row>
    <row r="6" spans="1:20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9"/>
    </row>
    <row r="7" spans="1:20" ht="22.5" thickTop="1" thickBot="1" x14ac:dyDescent="0.3">
      <c r="B7" s="107"/>
      <c r="C7" s="108">
        <v>2017</v>
      </c>
      <c r="D7" s="290">
        <v>2018</v>
      </c>
      <c r="E7" s="291"/>
      <c r="F7" s="290">
        <v>2019</v>
      </c>
      <c r="G7" s="291"/>
      <c r="H7" s="290">
        <v>2020</v>
      </c>
      <c r="I7" s="291"/>
      <c r="J7" s="290">
        <v>2021</v>
      </c>
      <c r="K7" s="291"/>
      <c r="L7" s="292">
        <v>2022</v>
      </c>
      <c r="M7" s="291"/>
      <c r="N7" s="292">
        <v>2023</v>
      </c>
      <c r="O7" s="293"/>
      <c r="P7" s="291"/>
      <c r="Q7" s="292">
        <v>2024</v>
      </c>
      <c r="R7" s="293"/>
      <c r="S7" s="294"/>
    </row>
    <row r="8" spans="1:20" ht="16.5" thickTop="1" thickBot="1" x14ac:dyDescent="0.3">
      <c r="B8" s="83"/>
      <c r="C8" s="109" t="s">
        <v>66</v>
      </c>
      <c r="D8" s="109" t="s">
        <v>66</v>
      </c>
      <c r="E8" s="110" t="s">
        <v>130</v>
      </c>
      <c r="F8" s="109" t="s">
        <v>66</v>
      </c>
      <c r="G8" s="110" t="s">
        <v>131</v>
      </c>
      <c r="H8" s="109" t="s">
        <v>66</v>
      </c>
      <c r="I8" s="110" t="s">
        <v>132</v>
      </c>
      <c r="J8" s="109" t="s">
        <v>66</v>
      </c>
      <c r="K8" s="110" t="s">
        <v>245</v>
      </c>
      <c r="L8" s="111" t="s">
        <v>66</v>
      </c>
      <c r="M8" s="110" t="s">
        <v>133</v>
      </c>
      <c r="N8" s="111" t="s">
        <v>66</v>
      </c>
      <c r="O8" s="110" t="s">
        <v>246</v>
      </c>
      <c r="P8" s="110" t="str">
        <f>CONCATENATE("var ",RIGHT(N7,2),"/",RIGHT(F7,2))</f>
        <v>var 23/19</v>
      </c>
      <c r="Q8" s="111" t="s">
        <v>66</v>
      </c>
      <c r="R8" s="110" t="s">
        <v>133</v>
      </c>
      <c r="S8" s="110" t="str">
        <f>CONCATENATE("var ",RIGHT(Q7,2),"/",RIGHT(F7,2))</f>
        <v>var 24/19</v>
      </c>
    </row>
    <row r="9" spans="1:20" x14ac:dyDescent="0.25">
      <c r="A9" s="1" t="s">
        <v>67</v>
      </c>
      <c r="B9" s="112" t="s">
        <v>68</v>
      </c>
      <c r="C9" s="113">
        <v>4761</v>
      </c>
      <c r="D9" s="113">
        <v>4847</v>
      </c>
      <c r="E9" s="114">
        <f t="shared" ref="E9:E21" si="0">D9/C9-1</f>
        <v>1.8063432052089823E-2</v>
      </c>
      <c r="F9" s="113">
        <v>4716</v>
      </c>
      <c r="G9" s="114">
        <f>F9/D9-1</f>
        <v>-2.7027027027026973E-2</v>
      </c>
      <c r="H9" s="113">
        <v>5197</v>
      </c>
      <c r="I9" s="114">
        <f>H9/F9-1</f>
        <v>0.10199321458863442</v>
      </c>
      <c r="J9" s="113">
        <v>1146</v>
      </c>
      <c r="K9" s="114">
        <v>-0.77948816624975947</v>
      </c>
      <c r="L9" s="113">
        <v>3527</v>
      </c>
      <c r="M9" s="114">
        <f t="shared" ref="M9:M21" si="1">IFERROR(L9/J9-1,"-")</f>
        <v>2.0776614310645725</v>
      </c>
      <c r="N9" s="113">
        <v>5390</v>
      </c>
      <c r="O9" s="114">
        <f>IFERROR(N9/L9-1,"-")</f>
        <v>0.52821094414516589</v>
      </c>
      <c r="P9" s="96">
        <f>N9/F9-1</f>
        <v>0.14291772688719262</v>
      </c>
      <c r="Q9" s="113">
        <v>5217</v>
      </c>
      <c r="R9" s="114">
        <f>IFERROR(Q9/N9-1,"-")</f>
        <v>-3.2096474953617782E-2</v>
      </c>
      <c r="S9" s="114">
        <f>IFERROR(Q9/F9-1,"-")</f>
        <v>0.10623409669211203</v>
      </c>
    </row>
    <row r="10" spans="1:20" x14ac:dyDescent="0.25">
      <c r="A10" s="1" t="s">
        <v>69</v>
      </c>
      <c r="B10" s="112" t="s">
        <v>70</v>
      </c>
      <c r="C10" s="113">
        <v>2029</v>
      </c>
      <c r="D10" s="113">
        <v>4884</v>
      </c>
      <c r="E10" s="114">
        <f t="shared" si="0"/>
        <v>1.4070970921636272</v>
      </c>
      <c r="F10" s="113">
        <v>4935</v>
      </c>
      <c r="G10" s="114">
        <f t="shared" ref="G10:I21" si="2">F10/D10-1</f>
        <v>1.0442260442260487E-2</v>
      </c>
      <c r="H10" s="113">
        <v>5359</v>
      </c>
      <c r="I10" s="114">
        <f t="shared" si="2"/>
        <v>8.5916919959473148E-2</v>
      </c>
      <c r="J10" s="113">
        <v>1385</v>
      </c>
      <c r="K10" s="114">
        <v>-0.74155626049636125</v>
      </c>
      <c r="L10" s="113">
        <v>4177</v>
      </c>
      <c r="M10" s="114">
        <f t="shared" si="1"/>
        <v>2.0158844765342958</v>
      </c>
      <c r="N10" s="113">
        <v>5270</v>
      </c>
      <c r="O10" s="114">
        <f t="shared" ref="O10:O21" si="3">IFERROR(N10/L10-1,"-")</f>
        <v>0.2616710557816615</v>
      </c>
      <c r="P10" s="96">
        <f t="shared" ref="P10:P21" si="4">N10/F10-1</f>
        <v>6.7882472137791305E-2</v>
      </c>
      <c r="Q10" s="113">
        <v>4803</v>
      </c>
      <c r="R10" s="114">
        <f t="shared" ref="R10:R19" si="5">IFERROR(Q10/N10-1,"-")</f>
        <v>-8.861480075901329E-2</v>
      </c>
      <c r="S10" s="114">
        <f t="shared" ref="S10:S20" si="6">IFERROR(Q10/F10-1,"-")</f>
        <v>-2.6747720364741601E-2</v>
      </c>
    </row>
    <row r="11" spans="1:20" x14ac:dyDescent="0.25">
      <c r="A11" s="1" t="s">
        <v>71</v>
      </c>
      <c r="B11" s="112" t="s">
        <v>72</v>
      </c>
      <c r="C11" s="113">
        <v>4617</v>
      </c>
      <c r="D11" s="113">
        <v>5201</v>
      </c>
      <c r="E11" s="114">
        <f t="shared" si="0"/>
        <v>0.12648906216157685</v>
      </c>
      <c r="F11" s="113">
        <v>5148</v>
      </c>
      <c r="G11" s="114">
        <f t="shared" si="2"/>
        <v>-1.0190348009998074E-2</v>
      </c>
      <c r="H11" s="113">
        <v>2198</v>
      </c>
      <c r="I11" s="114">
        <f t="shared" si="2"/>
        <v>-0.57303807303807308</v>
      </c>
      <c r="J11" s="113">
        <v>2288</v>
      </c>
      <c r="K11" s="114">
        <v>4.0946314831665109E-2</v>
      </c>
      <c r="L11" s="113">
        <v>4740</v>
      </c>
      <c r="M11" s="114">
        <f t="shared" si="1"/>
        <v>1.0716783216783217</v>
      </c>
      <c r="N11" s="113">
        <v>5659</v>
      </c>
      <c r="O11" s="114">
        <f t="shared" si="3"/>
        <v>0.19388185654008439</v>
      </c>
      <c r="P11" s="96">
        <f t="shared" si="4"/>
        <v>9.9261849261849333E-2</v>
      </c>
      <c r="Q11" s="113">
        <v>5168</v>
      </c>
      <c r="R11" s="114">
        <f t="shared" si="5"/>
        <v>-8.6764446015197061E-2</v>
      </c>
      <c r="S11" s="114">
        <f t="shared" si="6"/>
        <v>3.8850038850037905E-3</v>
      </c>
    </row>
    <row r="12" spans="1:20" x14ac:dyDescent="0.25">
      <c r="A12" s="1" t="s">
        <v>73</v>
      </c>
      <c r="B12" s="112" t="s">
        <v>74</v>
      </c>
      <c r="C12" s="113">
        <v>4449</v>
      </c>
      <c r="D12" s="113">
        <v>4789</v>
      </c>
      <c r="E12" s="114">
        <f t="shared" si="0"/>
        <v>7.6421667790514736E-2</v>
      </c>
      <c r="F12" s="113">
        <v>4194</v>
      </c>
      <c r="G12" s="114">
        <f t="shared" si="2"/>
        <v>-0.12424305700563787</v>
      </c>
      <c r="H12" s="113">
        <v>0</v>
      </c>
      <c r="I12" s="114">
        <f t="shared" si="2"/>
        <v>-1</v>
      </c>
      <c r="J12" s="113">
        <v>1830</v>
      </c>
      <c r="K12" s="114" t="s">
        <v>226</v>
      </c>
      <c r="L12" s="113">
        <v>4075</v>
      </c>
      <c r="M12" s="114">
        <f t="shared" si="1"/>
        <v>1.2267759562841531</v>
      </c>
      <c r="N12" s="113">
        <v>5170</v>
      </c>
      <c r="O12" s="114">
        <f t="shared" si="3"/>
        <v>0.26871165644171779</v>
      </c>
      <c r="P12" s="114">
        <f>N12/F12-1</f>
        <v>0.23271340009537433</v>
      </c>
      <c r="Q12" s="113">
        <v>5054</v>
      </c>
      <c r="R12" s="114">
        <f t="shared" si="5"/>
        <v>-2.2437137330754364E-2</v>
      </c>
      <c r="S12" s="114">
        <f t="shared" si="6"/>
        <v>0.20505484024797327</v>
      </c>
    </row>
    <row r="13" spans="1:20" x14ac:dyDescent="0.25">
      <c r="A13" s="1" t="s">
        <v>75</v>
      </c>
      <c r="B13" s="112" t="s">
        <v>76</v>
      </c>
      <c r="C13" s="113">
        <v>2892</v>
      </c>
      <c r="D13" s="113">
        <v>4097</v>
      </c>
      <c r="E13" s="114">
        <f t="shared" si="0"/>
        <v>0.41666666666666674</v>
      </c>
      <c r="F13" s="113">
        <v>4065</v>
      </c>
      <c r="G13" s="114">
        <f t="shared" si="2"/>
        <v>-7.810593116914788E-3</v>
      </c>
      <c r="H13" s="113">
        <v>0</v>
      </c>
      <c r="I13" s="114">
        <f t="shared" si="2"/>
        <v>-1</v>
      </c>
      <c r="J13" s="113">
        <v>2659</v>
      </c>
      <c r="K13" s="114" t="s">
        <v>226</v>
      </c>
      <c r="L13" s="113">
        <v>3632</v>
      </c>
      <c r="M13" s="114">
        <f t="shared" si="1"/>
        <v>0.365927040240692</v>
      </c>
      <c r="N13" s="113">
        <v>5013</v>
      </c>
      <c r="O13" s="114">
        <f t="shared" si="3"/>
        <v>0.38023127753303965</v>
      </c>
      <c r="P13" s="114">
        <f t="shared" si="4"/>
        <v>0.23321033210332098</v>
      </c>
      <c r="Q13" s="113">
        <v>4992</v>
      </c>
      <c r="R13" s="114">
        <f t="shared" si="5"/>
        <v>-4.1891083183722699E-3</v>
      </c>
      <c r="S13" s="114">
        <f t="shared" si="6"/>
        <v>0.22804428044280445</v>
      </c>
    </row>
    <row r="14" spans="1:20" x14ac:dyDescent="0.25">
      <c r="A14" s="1" t="s">
        <v>77</v>
      </c>
      <c r="B14" s="112" t="s">
        <v>78</v>
      </c>
      <c r="C14" s="113">
        <v>3376</v>
      </c>
      <c r="D14" s="113">
        <v>4053</v>
      </c>
      <c r="E14" s="114">
        <f t="shared" si="0"/>
        <v>0.20053317535545023</v>
      </c>
      <c r="F14" s="113">
        <v>3920</v>
      </c>
      <c r="G14" s="114">
        <f t="shared" si="2"/>
        <v>-3.2815198618307395E-2</v>
      </c>
      <c r="H14" s="113">
        <v>0</v>
      </c>
      <c r="I14" s="114">
        <f t="shared" si="2"/>
        <v>-1</v>
      </c>
      <c r="J14" s="113">
        <v>2494</v>
      </c>
      <c r="K14" s="114" t="s">
        <v>226</v>
      </c>
      <c r="L14" s="113">
        <v>4520</v>
      </c>
      <c r="M14" s="114">
        <f t="shared" si="1"/>
        <v>0.81234963913392133</v>
      </c>
      <c r="N14" s="113">
        <v>4181</v>
      </c>
      <c r="O14" s="114">
        <f t="shared" si="3"/>
        <v>-7.4999999999999956E-2</v>
      </c>
      <c r="P14" s="114">
        <f t="shared" si="4"/>
        <v>6.6581632653061273E-2</v>
      </c>
      <c r="Q14" s="113" t="s">
        <v>226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79</v>
      </c>
      <c r="B15" s="112" t="s">
        <v>80</v>
      </c>
      <c r="C15" s="113">
        <v>4614</v>
      </c>
      <c r="D15" s="113">
        <v>4147</v>
      </c>
      <c r="E15" s="114">
        <f t="shared" si="0"/>
        <v>-0.10121369744256614</v>
      </c>
      <c r="F15" s="113">
        <v>4387</v>
      </c>
      <c r="G15" s="114">
        <f t="shared" si="2"/>
        <v>5.7873161321437161E-2</v>
      </c>
      <c r="H15" s="113">
        <v>0</v>
      </c>
      <c r="I15" s="114">
        <f t="shared" si="2"/>
        <v>-1</v>
      </c>
      <c r="J15" s="113">
        <v>2428</v>
      </c>
      <c r="K15" s="114" t="s">
        <v>226</v>
      </c>
      <c r="L15" s="113">
        <v>4275</v>
      </c>
      <c r="M15" s="114">
        <f t="shared" si="1"/>
        <v>0.76070840197693568</v>
      </c>
      <c r="N15" s="113">
        <v>4340</v>
      </c>
      <c r="O15" s="114">
        <f t="shared" si="3"/>
        <v>1.5204678362572999E-2</v>
      </c>
      <c r="P15" s="114">
        <f t="shared" si="4"/>
        <v>-1.0713471620697468E-2</v>
      </c>
      <c r="Q15" s="113" t="s">
        <v>226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81</v>
      </c>
      <c r="B16" s="112" t="s">
        <v>82</v>
      </c>
      <c r="C16" s="113">
        <v>5028</v>
      </c>
      <c r="D16" s="113">
        <v>3443</v>
      </c>
      <c r="E16" s="114">
        <f t="shared" si="0"/>
        <v>-0.31523468575974545</v>
      </c>
      <c r="F16" s="113">
        <v>4223</v>
      </c>
      <c r="G16" s="114">
        <f t="shared" si="2"/>
        <v>0.22654661632297413</v>
      </c>
      <c r="H16" s="113">
        <v>2777</v>
      </c>
      <c r="I16" s="114">
        <f t="shared" si="2"/>
        <v>-0.34241060857210515</v>
      </c>
      <c r="J16" s="113">
        <v>2929</v>
      </c>
      <c r="K16" s="114">
        <v>5.473532589124952E-2</v>
      </c>
      <c r="L16" s="113">
        <v>3932</v>
      </c>
      <c r="M16" s="114">
        <f t="shared" si="1"/>
        <v>0.34243769204506647</v>
      </c>
      <c r="N16" s="113">
        <v>4645</v>
      </c>
      <c r="O16" s="114">
        <f t="shared" si="3"/>
        <v>0.18133265513733465</v>
      </c>
      <c r="P16" s="96">
        <f t="shared" si="4"/>
        <v>9.992896045465316E-2</v>
      </c>
      <c r="Q16" s="113" t="s">
        <v>226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83</v>
      </c>
      <c r="B17" s="112" t="s">
        <v>84</v>
      </c>
      <c r="C17" s="113">
        <v>5747</v>
      </c>
      <c r="D17" s="113">
        <v>3174</v>
      </c>
      <c r="E17" s="114">
        <f t="shared" si="0"/>
        <v>-0.44771184966069255</v>
      </c>
      <c r="F17" s="113">
        <v>3835</v>
      </c>
      <c r="G17" s="114">
        <f t="shared" si="2"/>
        <v>0.20825456836798995</v>
      </c>
      <c r="H17" s="113">
        <v>1764</v>
      </c>
      <c r="I17" s="114">
        <f t="shared" si="2"/>
        <v>-0.54002607561929594</v>
      </c>
      <c r="J17" s="113">
        <v>3914</v>
      </c>
      <c r="K17" s="114">
        <v>1.2188208616780045</v>
      </c>
      <c r="L17" s="113">
        <v>4578</v>
      </c>
      <c r="M17" s="114">
        <f t="shared" si="1"/>
        <v>0.16964741951967288</v>
      </c>
      <c r="N17" s="113">
        <v>4521</v>
      </c>
      <c r="O17" s="114">
        <f t="shared" si="3"/>
        <v>-1.2450851900393189E-2</v>
      </c>
      <c r="P17" s="96">
        <f t="shared" si="4"/>
        <v>0.17887874837027384</v>
      </c>
      <c r="Q17" s="113" t="s">
        <v>226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85</v>
      </c>
      <c r="B18" s="112" t="s">
        <v>86</v>
      </c>
      <c r="C18" s="113">
        <v>5349</v>
      </c>
      <c r="D18" s="113">
        <v>4636</v>
      </c>
      <c r="E18" s="114">
        <f t="shared" si="0"/>
        <v>-0.13329594316694704</v>
      </c>
      <c r="F18" s="113">
        <v>4677</v>
      </c>
      <c r="G18" s="114">
        <f t="shared" si="2"/>
        <v>8.8438308886971129E-3</v>
      </c>
      <c r="H18" s="113">
        <v>1764</v>
      </c>
      <c r="I18" s="114">
        <f t="shared" si="2"/>
        <v>-0.62283515073765239</v>
      </c>
      <c r="J18" s="113">
        <v>3380</v>
      </c>
      <c r="K18" s="114">
        <v>0.91609977324263037</v>
      </c>
      <c r="L18" s="113">
        <v>4025</v>
      </c>
      <c r="M18" s="114">
        <f t="shared" si="1"/>
        <v>0.19082840236686383</v>
      </c>
      <c r="N18" s="113">
        <v>4419</v>
      </c>
      <c r="O18" s="114">
        <f t="shared" si="3"/>
        <v>9.7888198757764E-2</v>
      </c>
      <c r="P18" s="96">
        <f t="shared" si="4"/>
        <v>-5.5163566388710672E-2</v>
      </c>
      <c r="Q18" s="113" t="s">
        <v>226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87</v>
      </c>
      <c r="B19" s="112" t="s">
        <v>88</v>
      </c>
      <c r="C19" s="113">
        <v>7012</v>
      </c>
      <c r="D19" s="113">
        <v>5331</v>
      </c>
      <c r="E19" s="114">
        <f t="shared" si="0"/>
        <v>-0.23973188819167146</v>
      </c>
      <c r="F19" s="113">
        <v>6020</v>
      </c>
      <c r="G19" s="114">
        <f t="shared" si="2"/>
        <v>0.12924404426936786</v>
      </c>
      <c r="H19" s="113">
        <v>1763</v>
      </c>
      <c r="I19" s="114">
        <f t="shared" si="2"/>
        <v>-0.70714285714285707</v>
      </c>
      <c r="J19" s="113">
        <v>4448</v>
      </c>
      <c r="K19" s="114">
        <v>1.5229722064662505</v>
      </c>
      <c r="L19" s="113">
        <v>4838</v>
      </c>
      <c r="M19" s="114">
        <f t="shared" si="1"/>
        <v>8.7679856115107979E-2</v>
      </c>
      <c r="N19" s="113">
        <v>4964</v>
      </c>
      <c r="O19" s="114">
        <f t="shared" si="3"/>
        <v>2.6043819760231512E-2</v>
      </c>
      <c r="P19" s="96">
        <f t="shared" si="4"/>
        <v>-0.17541528239202653</v>
      </c>
      <c r="Q19" s="113" t="s">
        <v>226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89</v>
      </c>
      <c r="B20" s="112" t="s">
        <v>90</v>
      </c>
      <c r="C20" s="113">
        <v>7841</v>
      </c>
      <c r="D20" s="113">
        <v>5384</v>
      </c>
      <c r="E20" s="114">
        <f t="shared" si="0"/>
        <v>-0.31335288866216049</v>
      </c>
      <c r="F20" s="113">
        <v>5767</v>
      </c>
      <c r="G20" s="114">
        <f t="shared" si="2"/>
        <v>7.113670133729566E-2</v>
      </c>
      <c r="H20" s="113">
        <v>1794</v>
      </c>
      <c r="I20" s="114">
        <f t="shared" si="2"/>
        <v>-0.6889197156233744</v>
      </c>
      <c r="J20" s="113">
        <v>4543</v>
      </c>
      <c r="K20" s="114">
        <v>1.5323299888517279</v>
      </c>
      <c r="L20" s="113">
        <v>5166</v>
      </c>
      <c r="M20" s="114">
        <f t="shared" si="1"/>
        <v>0.13713405238828957</v>
      </c>
      <c r="N20" s="113">
        <v>4585</v>
      </c>
      <c r="O20" s="114">
        <f t="shared" si="3"/>
        <v>-0.11246612466124661</v>
      </c>
      <c r="P20" s="96">
        <f t="shared" si="4"/>
        <v>-0.20495925091035205</v>
      </c>
      <c r="Q20" s="113" t="s">
        <v>226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27</v>
      </c>
      <c r="C21" s="116">
        <v>57715</v>
      </c>
      <c r="D21" s="116">
        <v>53986</v>
      </c>
      <c r="E21" s="117">
        <f t="shared" si="0"/>
        <v>-6.4610586502642287E-2</v>
      </c>
      <c r="F21" s="116">
        <v>55887</v>
      </c>
      <c r="G21" s="117">
        <f>F21/D21-1</f>
        <v>3.521283295669253E-2</v>
      </c>
      <c r="H21" s="116">
        <v>24221</v>
      </c>
      <c r="I21" s="117">
        <f t="shared" si="2"/>
        <v>-0.56660761894537193</v>
      </c>
      <c r="J21" s="116">
        <v>33444</v>
      </c>
      <c r="K21" s="117">
        <v>0.38078526898146237</v>
      </c>
      <c r="L21" s="116">
        <v>51485</v>
      </c>
      <c r="M21" s="117">
        <f t="shared" si="1"/>
        <v>0.53943906231312044</v>
      </c>
      <c r="N21" s="116">
        <v>58157</v>
      </c>
      <c r="O21" s="117">
        <f t="shared" si="3"/>
        <v>0.12959114305137409</v>
      </c>
      <c r="P21" s="117">
        <f t="shared" si="4"/>
        <v>4.0617674951240801E-2</v>
      </c>
      <c r="Q21" s="116">
        <v>25234</v>
      </c>
      <c r="R21" s="117">
        <v>-4.7845445626745198E-2</v>
      </c>
      <c r="S21" s="117">
        <v>9.4370717321536901E-2</v>
      </c>
    </row>
    <row r="22" spans="1:19" ht="6" customHeight="1" x14ac:dyDescent="0.25"/>
    <row r="23" spans="1:19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21A6C-F75B-428B-972A-E2AC2EA67705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247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4716</v>
      </c>
      <c r="D9" s="114">
        <v>-2.7027027027026973E-2</v>
      </c>
      <c r="E9" s="113">
        <v>5197</v>
      </c>
      <c r="F9" s="114">
        <f t="shared" ref="F9:L21" si="0">IFERROR(E9/C9-1,"-")</f>
        <v>0.10199321458863442</v>
      </c>
      <c r="G9" s="113">
        <v>1146</v>
      </c>
      <c r="H9" s="114">
        <f t="shared" si="0"/>
        <v>-0.77948816624975947</v>
      </c>
      <c r="I9" s="113">
        <v>3527</v>
      </c>
      <c r="J9" s="114">
        <f t="shared" si="0"/>
        <v>2.0776614310645725</v>
      </c>
      <c r="K9" s="113">
        <v>5390</v>
      </c>
      <c r="L9" s="114">
        <f t="shared" si="0"/>
        <v>0.52821094414516589</v>
      </c>
      <c r="M9" s="113">
        <v>5217</v>
      </c>
      <c r="N9" s="114">
        <f t="shared" ref="N9:N13" si="1">IFERROR(M9/K9-1,"-")</f>
        <v>-3.2096474953617782E-2</v>
      </c>
      <c r="O9" s="114">
        <f>M9/C9-1</f>
        <v>0.10623409669211203</v>
      </c>
    </row>
    <row r="10" spans="1:16" x14ac:dyDescent="0.25">
      <c r="A10" s="1" t="s">
        <v>69</v>
      </c>
      <c r="B10" s="112" t="s">
        <v>70</v>
      </c>
      <c r="C10" s="113">
        <v>4935</v>
      </c>
      <c r="D10" s="114">
        <v>1.0442260442260487E-2</v>
      </c>
      <c r="E10" s="113">
        <v>5359</v>
      </c>
      <c r="F10" s="114">
        <f t="shared" si="0"/>
        <v>8.5916919959473148E-2</v>
      </c>
      <c r="G10" s="113">
        <v>1385</v>
      </c>
      <c r="H10" s="114">
        <f t="shared" si="0"/>
        <v>-0.74155626049636125</v>
      </c>
      <c r="I10" s="113">
        <v>4177</v>
      </c>
      <c r="J10" s="114">
        <f t="shared" si="0"/>
        <v>2.0158844765342958</v>
      </c>
      <c r="K10" s="113">
        <v>5270</v>
      </c>
      <c r="L10" s="114">
        <f t="shared" si="0"/>
        <v>0.2616710557816615</v>
      </c>
      <c r="M10" s="113">
        <v>4803</v>
      </c>
      <c r="N10" s="114">
        <f>IFERROR(M10/K10-1,"-")</f>
        <v>-8.861480075901329E-2</v>
      </c>
      <c r="O10" s="114">
        <f>IFERROR(M10/C10-1,"-")</f>
        <v>-2.6747720364741601E-2</v>
      </c>
    </row>
    <row r="11" spans="1:16" x14ac:dyDescent="0.25">
      <c r="A11" s="1" t="s">
        <v>71</v>
      </c>
      <c r="B11" s="112" t="s">
        <v>72</v>
      </c>
      <c r="C11" s="113">
        <v>5148</v>
      </c>
      <c r="D11" s="114">
        <v>-1.0190348009998074E-2</v>
      </c>
      <c r="E11" s="113">
        <v>2198</v>
      </c>
      <c r="F11" s="114">
        <f t="shared" si="0"/>
        <v>-0.57303807303807308</v>
      </c>
      <c r="G11" s="113">
        <v>2288</v>
      </c>
      <c r="H11" s="114">
        <f t="shared" si="0"/>
        <v>4.0946314831665109E-2</v>
      </c>
      <c r="I11" s="113">
        <v>4740</v>
      </c>
      <c r="J11" s="114">
        <f t="shared" si="0"/>
        <v>1.0716783216783217</v>
      </c>
      <c r="K11" s="113">
        <v>5659</v>
      </c>
      <c r="L11" s="114">
        <f t="shared" si="0"/>
        <v>0.19388185654008439</v>
      </c>
      <c r="M11" s="113">
        <v>5168</v>
      </c>
      <c r="N11" s="114">
        <f t="shared" si="1"/>
        <v>-8.6764446015197061E-2</v>
      </c>
      <c r="O11" s="114">
        <f t="shared" ref="O11:O13" si="2">IFERROR(M11/C11-1,"-")</f>
        <v>3.8850038850037905E-3</v>
      </c>
    </row>
    <row r="12" spans="1:16" x14ac:dyDescent="0.25">
      <c r="A12" s="1" t="s">
        <v>73</v>
      </c>
      <c r="B12" s="112" t="s">
        <v>74</v>
      </c>
      <c r="C12" s="113">
        <v>4194</v>
      </c>
      <c r="D12" s="114">
        <v>-0.12424305700563787</v>
      </c>
      <c r="E12" s="113">
        <v>0</v>
      </c>
      <c r="F12" s="114">
        <f t="shared" si="0"/>
        <v>-1</v>
      </c>
      <c r="G12" s="113">
        <v>1830</v>
      </c>
      <c r="H12" s="114" t="str">
        <f t="shared" si="0"/>
        <v>-</v>
      </c>
      <c r="I12" s="113">
        <v>4075</v>
      </c>
      <c r="J12" s="114">
        <f t="shared" si="0"/>
        <v>1.2267759562841531</v>
      </c>
      <c r="K12" s="113">
        <v>5170</v>
      </c>
      <c r="L12" s="114">
        <f t="shared" si="0"/>
        <v>0.26871165644171779</v>
      </c>
      <c r="M12" s="113">
        <v>5054</v>
      </c>
      <c r="N12" s="114">
        <f t="shared" si="1"/>
        <v>-2.2437137330754364E-2</v>
      </c>
      <c r="O12" s="114">
        <f t="shared" si="2"/>
        <v>0.20505484024797327</v>
      </c>
    </row>
    <row r="13" spans="1:16" x14ac:dyDescent="0.25">
      <c r="A13" s="1" t="s">
        <v>75</v>
      </c>
      <c r="B13" s="112" t="s">
        <v>76</v>
      </c>
      <c r="C13" s="113">
        <v>4065</v>
      </c>
      <c r="D13" s="114">
        <v>-7.810593116914788E-3</v>
      </c>
      <c r="E13" s="113">
        <v>0</v>
      </c>
      <c r="F13" s="114">
        <f t="shared" si="0"/>
        <v>-1</v>
      </c>
      <c r="G13" s="113">
        <v>2659</v>
      </c>
      <c r="H13" s="114" t="str">
        <f t="shared" si="0"/>
        <v>-</v>
      </c>
      <c r="I13" s="113">
        <v>3632</v>
      </c>
      <c r="J13" s="114">
        <f t="shared" si="0"/>
        <v>0.365927040240692</v>
      </c>
      <c r="K13" s="113">
        <v>5013</v>
      </c>
      <c r="L13" s="114">
        <f t="shared" si="0"/>
        <v>0.38023127753303965</v>
      </c>
      <c r="M13" s="113">
        <v>4992</v>
      </c>
      <c r="N13" s="114">
        <f t="shared" si="1"/>
        <v>-4.1891083183722699E-3</v>
      </c>
      <c r="O13" s="114">
        <f t="shared" si="2"/>
        <v>0.22804428044280445</v>
      </c>
    </row>
    <row r="14" spans="1:16" x14ac:dyDescent="0.25">
      <c r="A14" s="1" t="s">
        <v>77</v>
      </c>
      <c r="B14" s="112" t="s">
        <v>78</v>
      </c>
      <c r="C14" s="113">
        <v>3920</v>
      </c>
      <c r="D14" s="114">
        <v>-3.2815198618307395E-2</v>
      </c>
      <c r="E14" s="113">
        <v>0</v>
      </c>
      <c r="F14" s="114">
        <f t="shared" si="0"/>
        <v>-1</v>
      </c>
      <c r="G14" s="113">
        <v>2494</v>
      </c>
      <c r="H14" s="114" t="str">
        <f t="shared" si="0"/>
        <v>-</v>
      </c>
      <c r="I14" s="113">
        <v>4520</v>
      </c>
      <c r="J14" s="114">
        <f t="shared" si="0"/>
        <v>0.81234963913392133</v>
      </c>
      <c r="K14" s="113">
        <v>4181</v>
      </c>
      <c r="L14" s="114">
        <f t="shared" si="0"/>
        <v>-7.4999999999999956E-2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4387</v>
      </c>
      <c r="D15" s="114">
        <v>5.7873161321437161E-2</v>
      </c>
      <c r="E15" s="113">
        <v>0</v>
      </c>
      <c r="F15" s="114">
        <f t="shared" si="0"/>
        <v>-1</v>
      </c>
      <c r="G15" s="113">
        <v>2428</v>
      </c>
      <c r="H15" s="114" t="str">
        <f t="shared" si="0"/>
        <v>-</v>
      </c>
      <c r="I15" s="113">
        <v>4275</v>
      </c>
      <c r="J15" s="114">
        <f t="shared" si="0"/>
        <v>0.76070840197693568</v>
      </c>
      <c r="K15" s="113">
        <v>4340</v>
      </c>
      <c r="L15" s="114">
        <f t="shared" si="0"/>
        <v>1.5204678362572999E-2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4223</v>
      </c>
      <c r="D16" s="114">
        <v>0.22654661632297413</v>
      </c>
      <c r="E16" s="113">
        <v>2777</v>
      </c>
      <c r="F16" s="114">
        <f t="shared" si="0"/>
        <v>-0.34241060857210515</v>
      </c>
      <c r="G16" s="113">
        <v>2929</v>
      </c>
      <c r="H16" s="114">
        <f t="shared" si="0"/>
        <v>5.473532589124952E-2</v>
      </c>
      <c r="I16" s="113">
        <v>3932</v>
      </c>
      <c r="J16" s="114">
        <f t="shared" si="0"/>
        <v>0.34243769204506647</v>
      </c>
      <c r="K16" s="113">
        <v>4645</v>
      </c>
      <c r="L16" s="114">
        <f t="shared" si="0"/>
        <v>0.18133265513733465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3835</v>
      </c>
      <c r="D17" s="114">
        <v>0.20825456836798995</v>
      </c>
      <c r="E17" s="113">
        <v>1764</v>
      </c>
      <c r="F17" s="114">
        <f t="shared" si="0"/>
        <v>-0.54002607561929594</v>
      </c>
      <c r="G17" s="113">
        <v>3914</v>
      </c>
      <c r="H17" s="114">
        <f t="shared" si="0"/>
        <v>1.2188208616780045</v>
      </c>
      <c r="I17" s="113">
        <v>4578</v>
      </c>
      <c r="J17" s="114">
        <f t="shared" si="0"/>
        <v>0.16964741951967288</v>
      </c>
      <c r="K17" s="113">
        <v>4521</v>
      </c>
      <c r="L17" s="114">
        <f t="shared" si="0"/>
        <v>-1.2450851900393189E-2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4677</v>
      </c>
      <c r="D18" s="114">
        <v>8.8438308886971129E-3</v>
      </c>
      <c r="E18" s="113">
        <v>1764</v>
      </c>
      <c r="F18" s="114">
        <f t="shared" si="0"/>
        <v>-0.62283515073765239</v>
      </c>
      <c r="G18" s="113">
        <v>3380</v>
      </c>
      <c r="H18" s="114">
        <f t="shared" si="0"/>
        <v>0.91609977324263037</v>
      </c>
      <c r="I18" s="113">
        <v>4025</v>
      </c>
      <c r="J18" s="114">
        <f t="shared" si="0"/>
        <v>0.19082840236686383</v>
      </c>
      <c r="K18" s="113">
        <v>4419</v>
      </c>
      <c r="L18" s="114">
        <f t="shared" si="0"/>
        <v>9.7888198757764E-2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6020</v>
      </c>
      <c r="D19" s="114">
        <v>0.12924404426936786</v>
      </c>
      <c r="E19" s="113">
        <v>1763</v>
      </c>
      <c r="F19" s="114">
        <f t="shared" si="0"/>
        <v>-0.70714285714285707</v>
      </c>
      <c r="G19" s="113">
        <v>4448</v>
      </c>
      <c r="H19" s="114">
        <f t="shared" si="0"/>
        <v>1.5229722064662505</v>
      </c>
      <c r="I19" s="113">
        <v>4838</v>
      </c>
      <c r="J19" s="114">
        <f t="shared" si="0"/>
        <v>8.7679856115107979E-2</v>
      </c>
      <c r="K19" s="113">
        <v>4964</v>
      </c>
      <c r="L19" s="114">
        <f t="shared" si="0"/>
        <v>2.6043819760231512E-2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5767</v>
      </c>
      <c r="D20" s="114">
        <v>7.113670133729566E-2</v>
      </c>
      <c r="E20" s="113">
        <v>1794</v>
      </c>
      <c r="F20" s="114">
        <f t="shared" si="0"/>
        <v>-0.6889197156233744</v>
      </c>
      <c r="G20" s="113">
        <v>4543</v>
      </c>
      <c r="H20" s="114">
        <f t="shared" si="0"/>
        <v>1.5323299888517279</v>
      </c>
      <c r="I20" s="113">
        <v>5166</v>
      </c>
      <c r="J20" s="114">
        <f t="shared" si="0"/>
        <v>0.13713405238828957</v>
      </c>
      <c r="K20" s="113">
        <v>4585</v>
      </c>
      <c r="L20" s="114">
        <f t="shared" si="0"/>
        <v>-0.11246612466124661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55887</v>
      </c>
      <c r="D21" s="117">
        <v>3.521283295669253E-2</v>
      </c>
      <c r="E21" s="116">
        <v>24221</v>
      </c>
      <c r="F21" s="117">
        <f t="shared" si="0"/>
        <v>-0.56660761894537193</v>
      </c>
      <c r="G21" s="116">
        <v>33444</v>
      </c>
      <c r="H21" s="117">
        <f t="shared" si="0"/>
        <v>0.38078526898146237</v>
      </c>
      <c r="I21" s="116">
        <v>51485</v>
      </c>
      <c r="J21" s="117">
        <f t="shared" si="0"/>
        <v>0.53943906231312044</v>
      </c>
      <c r="K21" s="116">
        <v>58157</v>
      </c>
      <c r="L21" s="117">
        <f t="shared" si="0"/>
        <v>0.12959114305137409</v>
      </c>
      <c r="M21" s="116">
        <v>25234</v>
      </c>
      <c r="N21" s="117">
        <v>-4.7845445626745198E-2</v>
      </c>
      <c r="O21" s="117">
        <v>9.4370717321536901E-2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2" t="s">
        <v>248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4716</v>
      </c>
      <c r="D31" s="114">
        <v>-2.7027027027026973E-2</v>
      </c>
      <c r="E31" s="113">
        <v>5197</v>
      </c>
      <c r="F31" s="114">
        <f t="shared" ref="F31:L43" si="3">IFERROR(E31/C31-1,"-")</f>
        <v>0.10199321458863442</v>
      </c>
      <c r="G31" s="113">
        <v>1146</v>
      </c>
      <c r="H31" s="114">
        <f t="shared" si="3"/>
        <v>-0.77948816624975947</v>
      </c>
      <c r="I31" s="113">
        <v>3527</v>
      </c>
      <c r="J31" s="114">
        <f t="shared" si="3"/>
        <v>2.0776614310645725</v>
      </c>
      <c r="K31" s="113">
        <v>5390</v>
      </c>
      <c r="L31" s="114">
        <f t="shared" si="3"/>
        <v>0.52821094414516589</v>
      </c>
      <c r="M31" s="113">
        <v>5217</v>
      </c>
      <c r="N31" s="114">
        <f t="shared" ref="N31:N35" si="4">IFERROR(M31/K31-1,"-")</f>
        <v>-3.2096474953617782E-2</v>
      </c>
      <c r="O31" s="114">
        <f>M31/C31-1</f>
        <v>0.10623409669211203</v>
      </c>
    </row>
    <row r="32" spans="1:16" x14ac:dyDescent="0.25">
      <c r="B32" s="112" t="s">
        <v>70</v>
      </c>
      <c r="C32" s="113">
        <v>4935</v>
      </c>
      <c r="D32" s="114">
        <v>1.0442260442260487E-2</v>
      </c>
      <c r="E32" s="113">
        <v>5359</v>
      </c>
      <c r="F32" s="114">
        <f t="shared" si="3"/>
        <v>8.5916919959473148E-2</v>
      </c>
      <c r="G32" s="113">
        <v>1385</v>
      </c>
      <c r="H32" s="114">
        <f t="shared" si="3"/>
        <v>-0.74155626049636125</v>
      </c>
      <c r="I32" s="113">
        <v>4177</v>
      </c>
      <c r="J32" s="114">
        <f t="shared" si="3"/>
        <v>2.0158844765342958</v>
      </c>
      <c r="K32" s="113">
        <v>5270</v>
      </c>
      <c r="L32" s="114">
        <f t="shared" si="3"/>
        <v>0.2616710557816615</v>
      </c>
      <c r="M32" s="113">
        <v>4803</v>
      </c>
      <c r="N32" s="114">
        <f t="shared" si="4"/>
        <v>-8.861480075901329E-2</v>
      </c>
      <c r="O32" s="114">
        <f>IFERROR(M32/C32-1,"-")</f>
        <v>-2.6747720364741601E-2</v>
      </c>
    </row>
    <row r="33" spans="2:16" x14ac:dyDescent="0.25">
      <c r="B33" s="112" t="s">
        <v>72</v>
      </c>
      <c r="C33" s="113">
        <v>5148</v>
      </c>
      <c r="D33" s="114">
        <v>-1.0190348009998074E-2</v>
      </c>
      <c r="E33" s="113">
        <v>2198</v>
      </c>
      <c r="F33" s="114">
        <f t="shared" si="3"/>
        <v>-0.57303807303807308</v>
      </c>
      <c r="G33" s="113">
        <v>2288</v>
      </c>
      <c r="H33" s="114">
        <f t="shared" si="3"/>
        <v>4.0946314831665109E-2</v>
      </c>
      <c r="I33" s="113">
        <v>4740</v>
      </c>
      <c r="J33" s="114">
        <f t="shared" si="3"/>
        <v>1.0716783216783217</v>
      </c>
      <c r="K33" s="113">
        <v>5659</v>
      </c>
      <c r="L33" s="114">
        <f t="shared" si="3"/>
        <v>0.19388185654008439</v>
      </c>
      <c r="M33" s="113">
        <v>5168</v>
      </c>
      <c r="N33" s="114">
        <f t="shared" si="4"/>
        <v>-8.6764446015197061E-2</v>
      </c>
      <c r="O33" s="114">
        <f t="shared" ref="O33:O35" si="5">IFERROR(M33/C33-1,"-")</f>
        <v>3.8850038850037905E-3</v>
      </c>
    </row>
    <row r="34" spans="2:16" x14ac:dyDescent="0.25">
      <c r="B34" s="112" t="s">
        <v>74</v>
      </c>
      <c r="C34" s="113">
        <v>4194</v>
      </c>
      <c r="D34" s="114">
        <v>-0.12424305700563787</v>
      </c>
      <c r="E34" s="113">
        <v>0</v>
      </c>
      <c r="F34" s="114">
        <f t="shared" si="3"/>
        <v>-1</v>
      </c>
      <c r="G34" s="113">
        <v>1830</v>
      </c>
      <c r="H34" s="114" t="str">
        <f t="shared" si="3"/>
        <v>-</v>
      </c>
      <c r="I34" s="113">
        <v>4075</v>
      </c>
      <c r="J34" s="114">
        <f t="shared" si="3"/>
        <v>1.2267759562841531</v>
      </c>
      <c r="K34" s="113">
        <v>5170</v>
      </c>
      <c r="L34" s="114">
        <f t="shared" si="3"/>
        <v>0.26871165644171779</v>
      </c>
      <c r="M34" s="113">
        <v>5054</v>
      </c>
      <c r="N34" s="114">
        <f t="shared" si="4"/>
        <v>-2.2437137330754364E-2</v>
      </c>
      <c r="O34" s="114">
        <f t="shared" si="5"/>
        <v>0.20505484024797327</v>
      </c>
    </row>
    <row r="35" spans="2:16" x14ac:dyDescent="0.25">
      <c r="B35" s="112" t="s">
        <v>76</v>
      </c>
      <c r="C35" s="113">
        <v>4065</v>
      </c>
      <c r="D35" s="114">
        <v>-7.810593116914788E-3</v>
      </c>
      <c r="E35" s="113">
        <v>0</v>
      </c>
      <c r="F35" s="114">
        <f t="shared" si="3"/>
        <v>-1</v>
      </c>
      <c r="G35" s="113">
        <v>2659</v>
      </c>
      <c r="H35" s="114" t="str">
        <f t="shared" si="3"/>
        <v>-</v>
      </c>
      <c r="I35" s="113">
        <v>3632</v>
      </c>
      <c r="J35" s="114">
        <f t="shared" si="3"/>
        <v>0.365927040240692</v>
      </c>
      <c r="K35" s="113">
        <v>5013</v>
      </c>
      <c r="L35" s="114">
        <f t="shared" si="3"/>
        <v>0.38023127753303965</v>
      </c>
      <c r="M35" s="113">
        <v>4992</v>
      </c>
      <c r="N35" s="114">
        <f t="shared" si="4"/>
        <v>-4.1891083183722699E-3</v>
      </c>
      <c r="O35" s="114">
        <f t="shared" si="5"/>
        <v>0.22804428044280445</v>
      </c>
    </row>
    <row r="36" spans="2:16" x14ac:dyDescent="0.25">
      <c r="B36" s="112" t="s">
        <v>78</v>
      </c>
      <c r="C36" s="113">
        <v>3920</v>
      </c>
      <c r="D36" s="114">
        <v>-3.2815198618307395E-2</v>
      </c>
      <c r="E36" s="113">
        <v>0</v>
      </c>
      <c r="F36" s="114">
        <f t="shared" si="3"/>
        <v>-1</v>
      </c>
      <c r="G36" s="113">
        <v>2494</v>
      </c>
      <c r="H36" s="114" t="str">
        <f t="shared" si="3"/>
        <v>-</v>
      </c>
      <c r="I36" s="113">
        <v>4520</v>
      </c>
      <c r="J36" s="114">
        <f t="shared" si="3"/>
        <v>0.81234963913392133</v>
      </c>
      <c r="K36" s="113">
        <v>4181</v>
      </c>
      <c r="L36" s="114">
        <f t="shared" si="3"/>
        <v>-7.4999999999999956E-2</v>
      </c>
      <c r="M36" s="113"/>
      <c r="N36" s="114"/>
      <c r="O36" s="114"/>
    </row>
    <row r="37" spans="2:16" x14ac:dyDescent="0.25">
      <c r="B37" s="112" t="s">
        <v>80</v>
      </c>
      <c r="C37" s="113">
        <v>4387</v>
      </c>
      <c r="D37" s="114">
        <v>5.7873161321437161E-2</v>
      </c>
      <c r="E37" s="113">
        <v>0</v>
      </c>
      <c r="F37" s="114">
        <f t="shared" si="3"/>
        <v>-1</v>
      </c>
      <c r="G37" s="113">
        <v>2428</v>
      </c>
      <c r="H37" s="114" t="str">
        <f t="shared" si="3"/>
        <v>-</v>
      </c>
      <c r="I37" s="113">
        <v>4275</v>
      </c>
      <c r="J37" s="114">
        <f t="shared" si="3"/>
        <v>0.76070840197693568</v>
      </c>
      <c r="K37" s="113">
        <v>4340</v>
      </c>
      <c r="L37" s="114">
        <f t="shared" si="3"/>
        <v>1.5204678362572999E-2</v>
      </c>
      <c r="M37" s="113"/>
      <c r="N37" s="114"/>
      <c r="O37" s="114"/>
    </row>
    <row r="38" spans="2:16" x14ac:dyDescent="0.25">
      <c r="B38" s="112" t="s">
        <v>82</v>
      </c>
      <c r="C38" s="113">
        <v>4223</v>
      </c>
      <c r="D38" s="114">
        <v>0.22654661632297413</v>
      </c>
      <c r="E38" s="113">
        <v>2777</v>
      </c>
      <c r="F38" s="114">
        <f t="shared" si="3"/>
        <v>-0.34241060857210515</v>
      </c>
      <c r="G38" s="113">
        <v>2929</v>
      </c>
      <c r="H38" s="114">
        <f t="shared" si="3"/>
        <v>5.473532589124952E-2</v>
      </c>
      <c r="I38" s="113">
        <v>3932</v>
      </c>
      <c r="J38" s="114">
        <f t="shared" si="3"/>
        <v>0.34243769204506647</v>
      </c>
      <c r="K38" s="113">
        <v>4645</v>
      </c>
      <c r="L38" s="114">
        <f t="shared" si="3"/>
        <v>0.18133265513733465</v>
      </c>
      <c r="M38" s="113"/>
      <c r="N38" s="114"/>
      <c r="O38" s="114"/>
    </row>
    <row r="39" spans="2:16" x14ac:dyDescent="0.25">
      <c r="B39" s="112" t="s">
        <v>84</v>
      </c>
      <c r="C39" s="113">
        <v>3835</v>
      </c>
      <c r="D39" s="114">
        <v>0.20825456836798995</v>
      </c>
      <c r="E39" s="113">
        <v>1764</v>
      </c>
      <c r="F39" s="114">
        <f t="shared" si="3"/>
        <v>-0.54002607561929594</v>
      </c>
      <c r="G39" s="113">
        <v>3914</v>
      </c>
      <c r="H39" s="114">
        <f t="shared" si="3"/>
        <v>1.2188208616780045</v>
      </c>
      <c r="I39" s="113">
        <v>4578</v>
      </c>
      <c r="J39" s="114">
        <f t="shared" si="3"/>
        <v>0.16964741951967288</v>
      </c>
      <c r="K39" s="113">
        <v>4521</v>
      </c>
      <c r="L39" s="114">
        <f t="shared" si="3"/>
        <v>-1.2450851900393189E-2</v>
      </c>
      <c r="M39" s="113"/>
      <c r="N39" s="114"/>
      <c r="O39" s="114"/>
    </row>
    <row r="40" spans="2:16" x14ac:dyDescent="0.25">
      <c r="B40" s="112" t="s">
        <v>86</v>
      </c>
      <c r="C40" s="113">
        <v>4677</v>
      </c>
      <c r="D40" s="114">
        <v>8.8438308886971129E-3</v>
      </c>
      <c r="E40" s="113">
        <v>1764</v>
      </c>
      <c r="F40" s="114">
        <f t="shared" si="3"/>
        <v>-0.62283515073765239</v>
      </c>
      <c r="G40" s="113">
        <v>3380</v>
      </c>
      <c r="H40" s="114">
        <f t="shared" si="3"/>
        <v>0.91609977324263037</v>
      </c>
      <c r="I40" s="113">
        <v>4025</v>
      </c>
      <c r="J40" s="114">
        <f t="shared" si="3"/>
        <v>0.19082840236686383</v>
      </c>
      <c r="K40" s="113">
        <v>4419</v>
      </c>
      <c r="L40" s="114">
        <f t="shared" si="3"/>
        <v>9.7888198757764E-2</v>
      </c>
      <c r="M40" s="113"/>
      <c r="N40" s="114"/>
      <c r="O40" s="114"/>
    </row>
    <row r="41" spans="2:16" x14ac:dyDescent="0.25">
      <c r="B41" s="112" t="s">
        <v>88</v>
      </c>
      <c r="C41" s="113">
        <v>6020</v>
      </c>
      <c r="D41" s="114">
        <v>0.12924404426936786</v>
      </c>
      <c r="E41" s="113">
        <v>1763</v>
      </c>
      <c r="F41" s="114">
        <f t="shared" si="3"/>
        <v>-0.70714285714285707</v>
      </c>
      <c r="G41" s="113">
        <v>4448</v>
      </c>
      <c r="H41" s="114">
        <f t="shared" si="3"/>
        <v>1.5229722064662505</v>
      </c>
      <c r="I41" s="113">
        <v>4838</v>
      </c>
      <c r="J41" s="114">
        <f t="shared" si="3"/>
        <v>8.7679856115107979E-2</v>
      </c>
      <c r="K41" s="113">
        <v>4964</v>
      </c>
      <c r="L41" s="114">
        <f t="shared" si="3"/>
        <v>2.6043819760231512E-2</v>
      </c>
      <c r="M41" s="113"/>
      <c r="N41" s="114"/>
      <c r="O41" s="114"/>
    </row>
    <row r="42" spans="2:16" x14ac:dyDescent="0.25">
      <c r="B42" s="112" t="s">
        <v>90</v>
      </c>
      <c r="C42" s="113">
        <v>5767</v>
      </c>
      <c r="D42" s="114">
        <v>7.113670133729566E-2</v>
      </c>
      <c r="E42" s="113">
        <v>1794</v>
      </c>
      <c r="F42" s="114">
        <f t="shared" si="3"/>
        <v>-0.6889197156233744</v>
      </c>
      <c r="G42" s="113">
        <v>4543</v>
      </c>
      <c r="H42" s="114">
        <f t="shared" si="3"/>
        <v>1.5323299888517279</v>
      </c>
      <c r="I42" s="113">
        <v>5166</v>
      </c>
      <c r="J42" s="114">
        <f t="shared" si="3"/>
        <v>0.13713405238828957</v>
      </c>
      <c r="K42" s="113">
        <v>4585</v>
      </c>
      <c r="L42" s="114">
        <f t="shared" si="3"/>
        <v>-0.11246612466124661</v>
      </c>
      <c r="M42" s="113"/>
      <c r="N42" s="114"/>
      <c r="O42" s="114"/>
    </row>
    <row r="43" spans="2:16" ht="15.75" x14ac:dyDescent="0.25">
      <c r="B43" s="115" t="s">
        <v>27</v>
      </c>
      <c r="C43" s="116">
        <v>55887</v>
      </c>
      <c r="D43" s="117">
        <v>3.521283295669253E-2</v>
      </c>
      <c r="E43" s="116">
        <v>24221</v>
      </c>
      <c r="F43" s="117">
        <f t="shared" si="3"/>
        <v>-0.56660761894537193</v>
      </c>
      <c r="G43" s="116">
        <v>33444</v>
      </c>
      <c r="H43" s="117">
        <f t="shared" si="3"/>
        <v>0.38078526898146237</v>
      </c>
      <c r="I43" s="116">
        <v>51485</v>
      </c>
      <c r="J43" s="117">
        <f t="shared" si="3"/>
        <v>0.53943906231312044</v>
      </c>
      <c r="K43" s="116">
        <v>58157</v>
      </c>
      <c r="L43" s="117">
        <f t="shared" si="3"/>
        <v>0.12959114305137409</v>
      </c>
      <c r="M43" s="116">
        <v>25234</v>
      </c>
      <c r="N43" s="117">
        <v>-4.7845445626745198E-2</v>
      </c>
      <c r="O43" s="117">
        <v>9.4370717321536901E-2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262" t="s">
        <v>249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3665</v>
      </c>
      <c r="D53" s="114">
        <v>1.8904642757853862E-2</v>
      </c>
      <c r="E53" s="113">
        <v>3703</v>
      </c>
      <c r="F53" s="114">
        <f t="shared" ref="F53:L65" si="6">IFERROR(E53/C53-1,"-")</f>
        <v>1.0368349249658904E-2</v>
      </c>
      <c r="G53" s="113">
        <v>0</v>
      </c>
      <c r="H53" s="114">
        <f t="shared" si="6"/>
        <v>-1</v>
      </c>
      <c r="I53" s="113">
        <v>0</v>
      </c>
      <c r="J53" s="114" t="str">
        <f t="shared" si="6"/>
        <v>-</v>
      </c>
      <c r="K53" s="113">
        <v>4641</v>
      </c>
      <c r="L53" s="114" t="str">
        <f t="shared" si="6"/>
        <v>-</v>
      </c>
      <c r="M53" s="113">
        <v>4486</v>
      </c>
      <c r="N53" s="114">
        <f t="shared" ref="N53:N57" si="7">IFERROR(M53/K53-1,"-")</f>
        <v>-3.3397974574445155E-2</v>
      </c>
      <c r="O53" s="114">
        <f>M53/C53-1</f>
        <v>0.22401091405184181</v>
      </c>
    </row>
    <row r="54" spans="1:16" x14ac:dyDescent="0.25">
      <c r="A54" s="1">
        <v>2</v>
      </c>
      <c r="B54" s="112" t="s">
        <v>70</v>
      </c>
      <c r="C54" s="113">
        <v>3809</v>
      </c>
      <c r="D54" s="114">
        <v>3.085250338294987E-2</v>
      </c>
      <c r="E54" s="113">
        <v>3601</v>
      </c>
      <c r="F54" s="114">
        <f t="shared" si="6"/>
        <v>-5.4607508532423243E-2</v>
      </c>
      <c r="G54" s="113">
        <v>0</v>
      </c>
      <c r="H54" s="114">
        <f t="shared" si="6"/>
        <v>-1</v>
      </c>
      <c r="I54" s="113">
        <v>0</v>
      </c>
      <c r="J54" s="114" t="str">
        <f t="shared" si="6"/>
        <v>-</v>
      </c>
      <c r="K54" s="113">
        <v>4493</v>
      </c>
      <c r="L54" s="114" t="str">
        <f t="shared" si="6"/>
        <v>-</v>
      </c>
      <c r="M54" s="113">
        <v>4023</v>
      </c>
      <c r="N54" s="114">
        <f t="shared" si="7"/>
        <v>-0.10460716670376136</v>
      </c>
      <c r="O54" s="114">
        <f>IFERROR(M54/C54-1,"-")</f>
        <v>5.618272512470468E-2</v>
      </c>
    </row>
    <row r="55" spans="1:16" x14ac:dyDescent="0.25">
      <c r="A55" s="1">
        <v>3</v>
      </c>
      <c r="B55" s="112" t="s">
        <v>72</v>
      </c>
      <c r="C55" s="113">
        <v>3736</v>
      </c>
      <c r="D55" s="114">
        <v>-5.5372945638432314E-2</v>
      </c>
      <c r="E55" s="113">
        <v>1389</v>
      </c>
      <c r="F55" s="114">
        <f t="shared" si="6"/>
        <v>-0.62821199143468953</v>
      </c>
      <c r="G55" s="113">
        <v>0</v>
      </c>
      <c r="H55" s="114">
        <f t="shared" si="6"/>
        <v>-1</v>
      </c>
      <c r="I55" s="113">
        <v>0</v>
      </c>
      <c r="J55" s="114" t="str">
        <f t="shared" si="6"/>
        <v>-</v>
      </c>
      <c r="K55" s="113">
        <v>4830</v>
      </c>
      <c r="L55" s="114" t="str">
        <f t="shared" si="6"/>
        <v>-</v>
      </c>
      <c r="M55" s="113">
        <v>4388</v>
      </c>
      <c r="N55" s="114">
        <f t="shared" si="7"/>
        <v>-9.1511387163561109E-2</v>
      </c>
      <c r="O55" s="114">
        <f t="shared" ref="O55:O57" si="8">IFERROR(M55/C55-1,"-")</f>
        <v>0.17451820128479656</v>
      </c>
    </row>
    <row r="56" spans="1:16" x14ac:dyDescent="0.25">
      <c r="A56" s="1">
        <v>4</v>
      </c>
      <c r="B56" s="112" t="s">
        <v>74</v>
      </c>
      <c r="C56" s="113">
        <v>3146</v>
      </c>
      <c r="D56" s="114">
        <v>-8.9171974522292974E-2</v>
      </c>
      <c r="E56" s="113">
        <v>0</v>
      </c>
      <c r="F56" s="114">
        <f t="shared" si="6"/>
        <v>-1</v>
      </c>
      <c r="G56" s="113">
        <v>0</v>
      </c>
      <c r="H56" s="114" t="str">
        <f t="shared" si="6"/>
        <v>-</v>
      </c>
      <c r="I56" s="113">
        <v>3637</v>
      </c>
      <c r="J56" s="114" t="str">
        <f t="shared" si="6"/>
        <v>-</v>
      </c>
      <c r="K56" s="113">
        <v>4467</v>
      </c>
      <c r="L56" s="114">
        <f t="shared" si="6"/>
        <v>0.22821006323893323</v>
      </c>
      <c r="M56" s="113">
        <v>4407</v>
      </c>
      <c r="N56" s="114">
        <f t="shared" si="7"/>
        <v>-1.3431833445265329E-2</v>
      </c>
      <c r="O56" s="114">
        <f t="shared" si="8"/>
        <v>0.40082644628099184</v>
      </c>
    </row>
    <row r="57" spans="1:16" x14ac:dyDescent="0.25">
      <c r="A57" s="1">
        <v>5</v>
      </c>
      <c r="B57" s="112" t="s">
        <v>76</v>
      </c>
      <c r="C57" s="113">
        <v>3108</v>
      </c>
      <c r="D57" s="114">
        <v>5.9665871121718395E-2</v>
      </c>
      <c r="E57" s="113">
        <v>0</v>
      </c>
      <c r="F57" s="114">
        <f t="shared" si="6"/>
        <v>-1</v>
      </c>
      <c r="G57" s="113">
        <v>0</v>
      </c>
      <c r="H57" s="114" t="str">
        <f t="shared" si="6"/>
        <v>-</v>
      </c>
      <c r="I57" s="113">
        <v>3101</v>
      </c>
      <c r="J57" s="114" t="str">
        <f t="shared" si="6"/>
        <v>-</v>
      </c>
      <c r="K57" s="113">
        <v>4524</v>
      </c>
      <c r="L57" s="114">
        <f t="shared" si="6"/>
        <v>0.45888423089326014</v>
      </c>
      <c r="M57" s="113">
        <v>4496</v>
      </c>
      <c r="N57" s="114">
        <f t="shared" si="7"/>
        <v>-6.1892130857648109E-3</v>
      </c>
      <c r="O57" s="114">
        <f t="shared" si="8"/>
        <v>0.44658944658944666</v>
      </c>
    </row>
    <row r="58" spans="1:16" x14ac:dyDescent="0.25">
      <c r="A58" s="1">
        <v>6</v>
      </c>
      <c r="B58" s="112" t="s">
        <v>78</v>
      </c>
      <c r="C58" s="113">
        <v>3051</v>
      </c>
      <c r="D58" s="114">
        <v>0.17753763025858738</v>
      </c>
      <c r="E58" s="113">
        <v>0</v>
      </c>
      <c r="F58" s="114">
        <f t="shared" si="6"/>
        <v>-1</v>
      </c>
      <c r="G58" s="113">
        <v>0</v>
      </c>
      <c r="H58" s="114" t="str">
        <f t="shared" si="6"/>
        <v>-</v>
      </c>
      <c r="I58" s="113">
        <v>4107</v>
      </c>
      <c r="J58" s="114" t="str">
        <f t="shared" si="6"/>
        <v>-</v>
      </c>
      <c r="K58" s="113">
        <v>3719</v>
      </c>
      <c r="L58" s="114">
        <f t="shared" si="6"/>
        <v>-9.4472851229608024E-2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3441</v>
      </c>
      <c r="D59" s="114">
        <v>0.10394610202117427</v>
      </c>
      <c r="E59" s="113">
        <v>0</v>
      </c>
      <c r="F59" s="114">
        <f t="shared" si="6"/>
        <v>-1</v>
      </c>
      <c r="G59" s="113">
        <v>0</v>
      </c>
      <c r="H59" s="114" t="str">
        <f t="shared" si="6"/>
        <v>-</v>
      </c>
      <c r="I59" s="113">
        <v>3890</v>
      </c>
      <c r="J59" s="114" t="str">
        <f t="shared" si="6"/>
        <v>-</v>
      </c>
      <c r="K59" s="113">
        <v>0</v>
      </c>
      <c r="L59" s="114">
        <f t="shared" si="6"/>
        <v>-1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3268</v>
      </c>
      <c r="D60" s="114">
        <v>0.15804394046775339</v>
      </c>
      <c r="E60" s="113">
        <v>0</v>
      </c>
      <c r="F60" s="114">
        <f t="shared" si="6"/>
        <v>-1</v>
      </c>
      <c r="G60" s="113">
        <v>0</v>
      </c>
      <c r="H60" s="114" t="str">
        <f t="shared" si="6"/>
        <v>-</v>
      </c>
      <c r="I60" s="113">
        <v>3368</v>
      </c>
      <c r="J60" s="114" t="str">
        <f t="shared" si="6"/>
        <v>-</v>
      </c>
      <c r="K60" s="113">
        <v>0</v>
      </c>
      <c r="L60" s="114">
        <f t="shared" si="6"/>
        <v>-1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2711</v>
      </c>
      <c r="D61" s="114">
        <v>0.2384650525354044</v>
      </c>
      <c r="E61" s="113">
        <v>0</v>
      </c>
      <c r="F61" s="114">
        <f t="shared" si="6"/>
        <v>-1</v>
      </c>
      <c r="G61" s="113">
        <v>0</v>
      </c>
      <c r="H61" s="114" t="str">
        <f t="shared" si="6"/>
        <v>-</v>
      </c>
      <c r="I61" s="113">
        <v>4017</v>
      </c>
      <c r="J61" s="114" t="str">
        <f t="shared" si="6"/>
        <v>-</v>
      </c>
      <c r="K61" s="113">
        <v>4039</v>
      </c>
      <c r="L61" s="114">
        <f t="shared" si="6"/>
        <v>5.4767239233257659E-3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3774</v>
      </c>
      <c r="D62" s="114">
        <v>0.14606741573033699</v>
      </c>
      <c r="E62" s="113">
        <v>0</v>
      </c>
      <c r="F62" s="114">
        <f t="shared" si="6"/>
        <v>-1</v>
      </c>
      <c r="G62" s="113">
        <v>0</v>
      </c>
      <c r="H62" s="114" t="str">
        <f t="shared" si="6"/>
        <v>-</v>
      </c>
      <c r="I62" s="113">
        <v>3524</v>
      </c>
      <c r="J62" s="114" t="str">
        <f t="shared" si="6"/>
        <v>-</v>
      </c>
      <c r="K62" s="113">
        <v>3716</v>
      </c>
      <c r="L62" s="114">
        <f t="shared" si="6"/>
        <v>5.4483541430192961E-2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4578</v>
      </c>
      <c r="D63" s="114">
        <v>0.1610448896779102</v>
      </c>
      <c r="E63" s="113">
        <v>0</v>
      </c>
      <c r="F63" s="114">
        <f t="shared" si="6"/>
        <v>-1</v>
      </c>
      <c r="G63" s="113">
        <v>0</v>
      </c>
      <c r="H63" s="114" t="str">
        <f t="shared" si="6"/>
        <v>-</v>
      </c>
      <c r="I63" s="113">
        <v>4148</v>
      </c>
      <c r="J63" s="114" t="str">
        <f t="shared" si="6"/>
        <v>-</v>
      </c>
      <c r="K63" s="113">
        <v>4138</v>
      </c>
      <c r="L63" s="114">
        <f t="shared" si="6"/>
        <v>-2.4108003857280513E-3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4201</v>
      </c>
      <c r="D64" s="114">
        <v>0.11521104327050713</v>
      </c>
      <c r="E64" s="113">
        <v>0</v>
      </c>
      <c r="F64" s="114">
        <f t="shared" si="6"/>
        <v>-1</v>
      </c>
      <c r="G64" s="113">
        <v>0</v>
      </c>
      <c r="H64" s="114" t="str">
        <f t="shared" si="6"/>
        <v>-</v>
      </c>
      <c r="I64" s="113">
        <v>4483</v>
      </c>
      <c r="J64" s="114" t="str">
        <f t="shared" si="6"/>
        <v>-</v>
      </c>
      <c r="K64" s="113">
        <v>3751</v>
      </c>
      <c r="L64" s="114">
        <f t="shared" si="6"/>
        <v>-0.16328351550301134</v>
      </c>
      <c r="M64" s="113"/>
      <c r="N64" s="114"/>
      <c r="O64" s="114"/>
    </row>
    <row r="65" spans="1:16" ht="15.75" x14ac:dyDescent="0.25">
      <c r="B65" s="115" t="s">
        <v>27</v>
      </c>
      <c r="C65" s="116">
        <v>42488</v>
      </c>
      <c r="D65" s="117">
        <v>7.9581258257953147E-2</v>
      </c>
      <c r="E65" s="116">
        <v>0</v>
      </c>
      <c r="F65" s="117">
        <f t="shared" si="6"/>
        <v>-1</v>
      </c>
      <c r="G65" s="116">
        <v>0</v>
      </c>
      <c r="H65" s="117" t="str">
        <f t="shared" si="6"/>
        <v>-</v>
      </c>
      <c r="I65" s="116">
        <v>46354</v>
      </c>
      <c r="J65" s="117" t="str">
        <f t="shared" si="6"/>
        <v>-</v>
      </c>
      <c r="K65" s="116">
        <v>50550</v>
      </c>
      <c r="L65" s="117">
        <f t="shared" si="6"/>
        <v>9.0520774906156953E-2</v>
      </c>
      <c r="M65" s="116">
        <v>21800</v>
      </c>
      <c r="N65" s="117">
        <v>-5.0315835329993508E-2</v>
      </c>
      <c r="O65" s="117">
        <v>0.24828218048557038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250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1051</v>
      </c>
      <c r="D75" s="114">
        <v>-0.15920000000000001</v>
      </c>
      <c r="E75" s="113">
        <v>1494</v>
      </c>
      <c r="F75" s="114">
        <f t="shared" ref="F75:L87" si="9">IFERROR(E75/C75-1,"-")</f>
        <v>0.42150333016175079</v>
      </c>
      <c r="G75" s="113">
        <v>0</v>
      </c>
      <c r="H75" s="114">
        <f t="shared" si="9"/>
        <v>-1</v>
      </c>
      <c r="I75" s="113">
        <v>0</v>
      </c>
      <c r="J75" s="114" t="str">
        <f t="shared" si="9"/>
        <v>-</v>
      </c>
      <c r="K75" s="113">
        <v>749</v>
      </c>
      <c r="L75" s="114" t="str">
        <f t="shared" si="9"/>
        <v>-</v>
      </c>
      <c r="M75" s="113">
        <v>731</v>
      </c>
      <c r="N75" s="114">
        <f t="shared" ref="N75:N79" si="10">IFERROR(M75/K75-1,"-")</f>
        <v>-2.4032042723631464E-2</v>
      </c>
      <c r="O75" s="114">
        <f>M75/C75-1</f>
        <v>-0.30447193149381546</v>
      </c>
    </row>
    <row r="76" spans="1:16" x14ac:dyDescent="0.25">
      <c r="A76" s="1">
        <v>2</v>
      </c>
      <c r="B76" s="112" t="s">
        <v>70</v>
      </c>
      <c r="C76" s="113">
        <v>1126</v>
      </c>
      <c r="D76" s="114">
        <v>-5.2985702270815782E-2</v>
      </c>
      <c r="E76" s="113">
        <v>1758</v>
      </c>
      <c r="F76" s="114">
        <f t="shared" si="9"/>
        <v>0.56127886323268217</v>
      </c>
      <c r="G76" s="113">
        <v>0</v>
      </c>
      <c r="H76" s="114">
        <f t="shared" si="9"/>
        <v>-1</v>
      </c>
      <c r="I76" s="113">
        <v>0</v>
      </c>
      <c r="J76" s="114" t="str">
        <f t="shared" si="9"/>
        <v>-</v>
      </c>
      <c r="K76" s="113">
        <v>777</v>
      </c>
      <c r="L76" s="114" t="str">
        <f t="shared" si="9"/>
        <v>-</v>
      </c>
      <c r="M76" s="113">
        <v>780</v>
      </c>
      <c r="N76" s="114">
        <f t="shared" si="10"/>
        <v>3.8610038610038533E-3</v>
      </c>
      <c r="O76" s="114">
        <f>IFERROR(M76/C76-1,"-")</f>
        <v>-0.30728241563055059</v>
      </c>
    </row>
    <row r="77" spans="1:16" x14ac:dyDescent="0.25">
      <c r="A77" s="1">
        <v>3</v>
      </c>
      <c r="B77" s="112" t="s">
        <v>72</v>
      </c>
      <c r="C77" s="113">
        <v>1412</v>
      </c>
      <c r="D77" s="114">
        <v>0.1332263242375602</v>
      </c>
      <c r="E77" s="113">
        <v>809</v>
      </c>
      <c r="F77" s="114">
        <f t="shared" si="9"/>
        <v>-0.42705382436260619</v>
      </c>
      <c r="G77" s="113">
        <v>0</v>
      </c>
      <c r="H77" s="114">
        <f t="shared" si="9"/>
        <v>-1</v>
      </c>
      <c r="I77" s="113">
        <v>0</v>
      </c>
      <c r="J77" s="114" t="str">
        <f t="shared" si="9"/>
        <v>-</v>
      </c>
      <c r="K77" s="113">
        <v>829</v>
      </c>
      <c r="L77" s="114" t="str">
        <f t="shared" si="9"/>
        <v>-</v>
      </c>
      <c r="M77" s="113">
        <v>780</v>
      </c>
      <c r="N77" s="114">
        <f t="shared" si="10"/>
        <v>-5.9107358262967424E-2</v>
      </c>
      <c r="O77" s="114">
        <f t="shared" ref="O77:O79" si="11">IFERROR(M77/C77-1,"-")</f>
        <v>-0.44759206798866857</v>
      </c>
    </row>
    <row r="78" spans="1:16" x14ac:dyDescent="0.25">
      <c r="A78" s="1">
        <v>4</v>
      </c>
      <c r="B78" s="112" t="s">
        <v>74</v>
      </c>
      <c r="C78" s="113">
        <v>1048</v>
      </c>
      <c r="D78" s="114">
        <v>-0.21498127340823969</v>
      </c>
      <c r="E78" s="113">
        <v>0</v>
      </c>
      <c r="F78" s="114">
        <f t="shared" si="9"/>
        <v>-1</v>
      </c>
      <c r="G78" s="113">
        <v>0</v>
      </c>
      <c r="H78" s="114" t="str">
        <f t="shared" si="9"/>
        <v>-</v>
      </c>
      <c r="I78" s="113">
        <v>438</v>
      </c>
      <c r="J78" s="114" t="str">
        <f t="shared" si="9"/>
        <v>-</v>
      </c>
      <c r="K78" s="113">
        <v>703</v>
      </c>
      <c r="L78" s="114">
        <f t="shared" si="9"/>
        <v>0.60502283105022836</v>
      </c>
      <c r="M78" s="113">
        <v>647</v>
      </c>
      <c r="N78" s="114">
        <f t="shared" si="10"/>
        <v>-7.9658605974395447E-2</v>
      </c>
      <c r="O78" s="114">
        <f t="shared" si="11"/>
        <v>-0.38263358778625955</v>
      </c>
    </row>
    <row r="79" spans="1:16" x14ac:dyDescent="0.25">
      <c r="A79" s="1">
        <v>5</v>
      </c>
      <c r="B79" s="112" t="s">
        <v>76</v>
      </c>
      <c r="C79" s="113">
        <v>957</v>
      </c>
      <c r="D79" s="114">
        <v>-0.17783505154639179</v>
      </c>
      <c r="E79" s="113">
        <v>0</v>
      </c>
      <c r="F79" s="114">
        <f t="shared" si="9"/>
        <v>-1</v>
      </c>
      <c r="G79" s="113">
        <v>0</v>
      </c>
      <c r="H79" s="114" t="str">
        <f t="shared" si="9"/>
        <v>-</v>
      </c>
      <c r="I79" s="113">
        <v>531</v>
      </c>
      <c r="J79" s="114" t="str">
        <f t="shared" si="9"/>
        <v>-</v>
      </c>
      <c r="K79" s="113">
        <v>489</v>
      </c>
      <c r="L79" s="114">
        <f t="shared" si="9"/>
        <v>-7.9096045197740161E-2</v>
      </c>
      <c r="M79" s="113">
        <v>496</v>
      </c>
      <c r="N79" s="114">
        <f t="shared" si="10"/>
        <v>1.4314928425357865E-2</v>
      </c>
      <c r="O79" s="114">
        <f t="shared" si="11"/>
        <v>-0.48171368861024033</v>
      </c>
    </row>
    <row r="80" spans="1:16" x14ac:dyDescent="0.25">
      <c r="A80" s="1">
        <v>6</v>
      </c>
      <c r="B80" s="112" t="s">
        <v>78</v>
      </c>
      <c r="C80" s="113">
        <v>869</v>
      </c>
      <c r="D80" s="114">
        <v>-0.40560875512995898</v>
      </c>
      <c r="E80" s="113">
        <v>0</v>
      </c>
      <c r="F80" s="114">
        <f t="shared" si="9"/>
        <v>-1</v>
      </c>
      <c r="G80" s="113">
        <v>0</v>
      </c>
      <c r="H80" s="114" t="str">
        <f t="shared" si="9"/>
        <v>-</v>
      </c>
      <c r="I80" s="113">
        <v>413</v>
      </c>
      <c r="J80" s="114" t="str">
        <f t="shared" si="9"/>
        <v>-</v>
      </c>
      <c r="K80" s="113">
        <v>462</v>
      </c>
      <c r="L80" s="114">
        <f t="shared" si="9"/>
        <v>0.11864406779661008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946</v>
      </c>
      <c r="D81" s="114">
        <v>-8.1553398058252458E-2</v>
      </c>
      <c r="E81" s="113">
        <v>0</v>
      </c>
      <c r="F81" s="114">
        <f t="shared" si="9"/>
        <v>-1</v>
      </c>
      <c r="G81" s="113">
        <v>0</v>
      </c>
      <c r="H81" s="114" t="str">
        <f t="shared" si="9"/>
        <v>-</v>
      </c>
      <c r="I81" s="113">
        <v>385</v>
      </c>
      <c r="J81" s="114" t="str">
        <f t="shared" si="9"/>
        <v>-</v>
      </c>
      <c r="K81" s="113">
        <v>0</v>
      </c>
      <c r="L81" s="114">
        <f t="shared" si="9"/>
        <v>-1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955</v>
      </c>
      <c r="D82" s="114">
        <v>0.53784219001610301</v>
      </c>
      <c r="E82" s="113">
        <v>0</v>
      </c>
      <c r="F82" s="114">
        <f t="shared" si="9"/>
        <v>-1</v>
      </c>
      <c r="G82" s="113">
        <v>0</v>
      </c>
      <c r="H82" s="114" t="str">
        <f t="shared" si="9"/>
        <v>-</v>
      </c>
      <c r="I82" s="113">
        <v>564</v>
      </c>
      <c r="J82" s="114" t="str">
        <f t="shared" si="9"/>
        <v>-</v>
      </c>
      <c r="K82" s="113">
        <v>0</v>
      </c>
      <c r="L82" s="114">
        <f t="shared" si="9"/>
        <v>-1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1124</v>
      </c>
      <c r="D83" s="114">
        <v>0.14111675126903545</v>
      </c>
      <c r="E83" s="113">
        <v>0</v>
      </c>
      <c r="F83" s="114">
        <f t="shared" si="9"/>
        <v>-1</v>
      </c>
      <c r="G83" s="113">
        <v>0</v>
      </c>
      <c r="H83" s="114" t="str">
        <f t="shared" si="9"/>
        <v>-</v>
      </c>
      <c r="I83" s="113">
        <v>561</v>
      </c>
      <c r="J83" s="114" t="str">
        <f t="shared" si="9"/>
        <v>-</v>
      </c>
      <c r="K83" s="113">
        <v>482</v>
      </c>
      <c r="L83" s="114">
        <f t="shared" si="9"/>
        <v>-0.14081996434937616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903</v>
      </c>
      <c r="D84" s="114">
        <v>-0.32762472077438576</v>
      </c>
      <c r="E84" s="113">
        <v>0</v>
      </c>
      <c r="F84" s="114">
        <f t="shared" si="9"/>
        <v>-1</v>
      </c>
      <c r="G84" s="113">
        <v>0</v>
      </c>
      <c r="H84" s="114" t="str">
        <f t="shared" si="9"/>
        <v>-</v>
      </c>
      <c r="I84" s="113">
        <v>501</v>
      </c>
      <c r="J84" s="114" t="str">
        <f t="shared" si="9"/>
        <v>-</v>
      </c>
      <c r="K84" s="113">
        <v>703</v>
      </c>
      <c r="L84" s="114">
        <f t="shared" si="9"/>
        <v>0.40319361277445109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1442</v>
      </c>
      <c r="D85" s="114">
        <v>3.8904899135446591E-2</v>
      </c>
      <c r="E85" s="113">
        <v>0</v>
      </c>
      <c r="F85" s="114">
        <f t="shared" si="9"/>
        <v>-1</v>
      </c>
      <c r="G85" s="113">
        <v>0</v>
      </c>
      <c r="H85" s="114" t="str">
        <f t="shared" si="9"/>
        <v>-</v>
      </c>
      <c r="I85" s="113">
        <v>690</v>
      </c>
      <c r="J85" s="114" t="str">
        <f t="shared" si="9"/>
        <v>-</v>
      </c>
      <c r="K85" s="113">
        <v>826</v>
      </c>
      <c r="L85" s="114">
        <f t="shared" si="9"/>
        <v>0.19710144927536222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1566</v>
      </c>
      <c r="D86" s="114">
        <v>-3.153988868274582E-2</v>
      </c>
      <c r="E86" s="113">
        <v>0</v>
      </c>
      <c r="F86" s="114">
        <f t="shared" si="9"/>
        <v>-1</v>
      </c>
      <c r="G86" s="113">
        <v>0</v>
      </c>
      <c r="H86" s="114" t="str">
        <f t="shared" si="9"/>
        <v>-</v>
      </c>
      <c r="I86" s="113">
        <v>683</v>
      </c>
      <c r="J86" s="114" t="str">
        <f t="shared" si="9"/>
        <v>-</v>
      </c>
      <c r="K86" s="113">
        <v>834</v>
      </c>
      <c r="L86" s="114">
        <f t="shared" si="9"/>
        <v>0.22108345534407037</v>
      </c>
      <c r="M86" s="113"/>
      <c r="N86" s="114"/>
      <c r="O86" s="114"/>
    </row>
    <row r="87" spans="1:16" ht="15.75" x14ac:dyDescent="0.25">
      <c r="B87" s="115" t="s">
        <v>27</v>
      </c>
      <c r="C87" s="116">
        <v>13399</v>
      </c>
      <c r="D87" s="117">
        <v>-8.4142173615857851E-2</v>
      </c>
      <c r="E87" s="116">
        <v>0</v>
      </c>
      <c r="F87" s="117">
        <f t="shared" si="9"/>
        <v>-1</v>
      </c>
      <c r="G87" s="116">
        <v>0</v>
      </c>
      <c r="H87" s="117" t="str">
        <f t="shared" si="9"/>
        <v>-</v>
      </c>
      <c r="I87" s="116">
        <v>5131</v>
      </c>
      <c r="J87" s="117" t="str">
        <f t="shared" si="9"/>
        <v>-</v>
      </c>
      <c r="K87" s="116">
        <v>7607</v>
      </c>
      <c r="L87" s="117">
        <f t="shared" si="9"/>
        <v>0.48255700643149479</v>
      </c>
      <c r="M87" s="116">
        <v>3434</v>
      </c>
      <c r="N87" s="117">
        <v>-3.1857908091344811E-2</v>
      </c>
      <c r="O87" s="117">
        <v>-0.38612799427958522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251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 t="s">
        <v>226</v>
      </c>
      <c r="D97" s="114" t="s">
        <v>226</v>
      </c>
      <c r="E97" s="113" t="s">
        <v>226</v>
      </c>
      <c r="F97" s="114" t="str">
        <f t="shared" ref="F97:L109" si="12">IFERROR(E97/C97-1,"-")</f>
        <v>-</v>
      </c>
      <c r="G97" s="113" t="s">
        <v>226</v>
      </c>
      <c r="H97" s="114" t="str">
        <f t="shared" si="12"/>
        <v>-</v>
      </c>
      <c r="I97" s="113" t="s">
        <v>226</v>
      </c>
      <c r="J97" s="114" t="str">
        <f t="shared" si="12"/>
        <v>-</v>
      </c>
      <c r="K97" s="113" t="s">
        <v>226</v>
      </c>
      <c r="L97" s="114" t="str">
        <f t="shared" si="12"/>
        <v>-</v>
      </c>
      <c r="M97" s="113" t="s">
        <v>226</v>
      </c>
      <c r="N97" s="114" t="str">
        <f t="shared" ref="N97:N108" si="13">IFERROR(M97/K97-1,"-")</f>
        <v>-</v>
      </c>
      <c r="O97" s="114" t="e">
        <f>M97/C97-1</f>
        <v>#VALUE!</v>
      </c>
    </row>
    <row r="98" spans="2:15" x14ac:dyDescent="0.25">
      <c r="B98" s="112" t="s">
        <v>70</v>
      </c>
      <c r="C98" s="113" t="s">
        <v>226</v>
      </c>
      <c r="D98" s="114" t="s">
        <v>226</v>
      </c>
      <c r="E98" s="113" t="s">
        <v>226</v>
      </c>
      <c r="F98" s="114" t="str">
        <f t="shared" si="12"/>
        <v>-</v>
      </c>
      <c r="G98" s="113" t="s">
        <v>226</v>
      </c>
      <c r="H98" s="114" t="str">
        <f t="shared" si="12"/>
        <v>-</v>
      </c>
      <c r="I98" s="113" t="s">
        <v>226</v>
      </c>
      <c r="J98" s="114" t="str">
        <f t="shared" si="12"/>
        <v>-</v>
      </c>
      <c r="K98" s="113" t="s">
        <v>226</v>
      </c>
      <c r="L98" s="114" t="str">
        <f t="shared" si="12"/>
        <v>-</v>
      </c>
      <c r="M98" s="113" t="s">
        <v>226</v>
      </c>
      <c r="N98" s="114" t="str">
        <f t="shared" si="13"/>
        <v>-</v>
      </c>
      <c r="O98" s="114" t="str">
        <f>IFERROR(M98/C98-1,"-")</f>
        <v>-</v>
      </c>
    </row>
    <row r="99" spans="2:15" x14ac:dyDescent="0.25">
      <c r="B99" s="112" t="s">
        <v>72</v>
      </c>
      <c r="C99" s="113" t="s">
        <v>226</v>
      </c>
      <c r="D99" s="114" t="s">
        <v>226</v>
      </c>
      <c r="E99" s="113" t="s">
        <v>226</v>
      </c>
      <c r="F99" s="114" t="str">
        <f t="shared" si="12"/>
        <v>-</v>
      </c>
      <c r="G99" s="113" t="s">
        <v>226</v>
      </c>
      <c r="H99" s="114" t="str">
        <f t="shared" si="12"/>
        <v>-</v>
      </c>
      <c r="I99" s="113" t="s">
        <v>226</v>
      </c>
      <c r="J99" s="114" t="str">
        <f t="shared" si="12"/>
        <v>-</v>
      </c>
      <c r="K99" s="113" t="s">
        <v>226</v>
      </c>
      <c r="L99" s="114" t="str">
        <f t="shared" si="12"/>
        <v>-</v>
      </c>
      <c r="M99" s="113" t="s">
        <v>226</v>
      </c>
      <c r="N99" s="114" t="str">
        <f t="shared" si="13"/>
        <v>-</v>
      </c>
      <c r="O99" s="114" t="str">
        <f t="shared" ref="O99:O108" si="14">IFERROR(M99/C99-1,"-")</f>
        <v>-</v>
      </c>
    </row>
    <row r="100" spans="2:15" x14ac:dyDescent="0.25">
      <c r="B100" s="112" t="s">
        <v>74</v>
      </c>
      <c r="C100" s="113" t="s">
        <v>226</v>
      </c>
      <c r="D100" s="114" t="s">
        <v>226</v>
      </c>
      <c r="E100" s="113" t="s">
        <v>226</v>
      </c>
      <c r="F100" s="114" t="str">
        <f t="shared" si="12"/>
        <v>-</v>
      </c>
      <c r="G100" s="113" t="s">
        <v>226</v>
      </c>
      <c r="H100" s="114" t="str">
        <f t="shared" si="12"/>
        <v>-</v>
      </c>
      <c r="I100" s="113" t="s">
        <v>226</v>
      </c>
      <c r="J100" s="114" t="str">
        <f t="shared" si="12"/>
        <v>-</v>
      </c>
      <c r="K100" s="113" t="s">
        <v>226</v>
      </c>
      <c r="L100" s="114" t="str">
        <f t="shared" si="12"/>
        <v>-</v>
      </c>
      <c r="M100" s="113" t="s">
        <v>226</v>
      </c>
      <c r="N100" s="114" t="str">
        <f t="shared" si="13"/>
        <v>-</v>
      </c>
      <c r="O100" s="114" t="str">
        <f t="shared" si="14"/>
        <v>-</v>
      </c>
    </row>
    <row r="101" spans="2:15" x14ac:dyDescent="0.25">
      <c r="B101" s="112" t="s">
        <v>76</v>
      </c>
      <c r="C101" s="113" t="s">
        <v>226</v>
      </c>
      <c r="D101" s="114" t="s">
        <v>226</v>
      </c>
      <c r="E101" s="113" t="s">
        <v>226</v>
      </c>
      <c r="F101" s="114" t="str">
        <f t="shared" si="12"/>
        <v>-</v>
      </c>
      <c r="G101" s="113" t="s">
        <v>226</v>
      </c>
      <c r="H101" s="114" t="str">
        <f t="shared" si="12"/>
        <v>-</v>
      </c>
      <c r="I101" s="113" t="s">
        <v>226</v>
      </c>
      <c r="J101" s="114" t="str">
        <f t="shared" si="12"/>
        <v>-</v>
      </c>
      <c r="K101" s="113" t="s">
        <v>226</v>
      </c>
      <c r="L101" s="114" t="str">
        <f t="shared" si="12"/>
        <v>-</v>
      </c>
      <c r="M101" s="113" t="s">
        <v>226</v>
      </c>
      <c r="N101" s="114" t="str">
        <f t="shared" si="13"/>
        <v>-</v>
      </c>
      <c r="O101" s="114" t="str">
        <f t="shared" si="14"/>
        <v>-</v>
      </c>
    </row>
    <row r="102" spans="2:15" x14ac:dyDescent="0.25">
      <c r="B102" s="112" t="s">
        <v>78</v>
      </c>
      <c r="C102" s="113" t="s">
        <v>226</v>
      </c>
      <c r="D102" s="114" t="s">
        <v>226</v>
      </c>
      <c r="E102" s="113" t="s">
        <v>226</v>
      </c>
      <c r="F102" s="114" t="str">
        <f t="shared" si="12"/>
        <v>-</v>
      </c>
      <c r="G102" s="113" t="s">
        <v>226</v>
      </c>
      <c r="H102" s="114" t="str">
        <f t="shared" si="12"/>
        <v>-</v>
      </c>
      <c r="I102" s="113" t="s">
        <v>226</v>
      </c>
      <c r="J102" s="114" t="str">
        <f t="shared" si="12"/>
        <v>-</v>
      </c>
      <c r="K102" s="113" t="s">
        <v>226</v>
      </c>
      <c r="L102" s="114" t="str">
        <f t="shared" si="12"/>
        <v>-</v>
      </c>
      <c r="M102" s="113" t="s">
        <v>226</v>
      </c>
      <c r="N102" s="114" t="str">
        <f t="shared" si="13"/>
        <v>-</v>
      </c>
      <c r="O102" s="114" t="str">
        <f t="shared" si="14"/>
        <v>-</v>
      </c>
    </row>
    <row r="103" spans="2:15" x14ac:dyDescent="0.25">
      <c r="B103" s="112" t="s">
        <v>80</v>
      </c>
      <c r="C103" s="113" t="s">
        <v>226</v>
      </c>
      <c r="D103" s="114" t="s">
        <v>226</v>
      </c>
      <c r="E103" s="113" t="s">
        <v>226</v>
      </c>
      <c r="F103" s="114" t="str">
        <f t="shared" si="12"/>
        <v>-</v>
      </c>
      <c r="G103" s="113" t="s">
        <v>226</v>
      </c>
      <c r="H103" s="114" t="str">
        <f t="shared" si="12"/>
        <v>-</v>
      </c>
      <c r="I103" s="113" t="s">
        <v>226</v>
      </c>
      <c r="J103" s="114" t="str">
        <f t="shared" si="12"/>
        <v>-</v>
      </c>
      <c r="K103" s="113" t="s">
        <v>226</v>
      </c>
      <c r="L103" s="114" t="str">
        <f t="shared" si="12"/>
        <v>-</v>
      </c>
      <c r="M103" s="113" t="s">
        <v>226</v>
      </c>
      <c r="N103" s="114" t="str">
        <f t="shared" si="13"/>
        <v>-</v>
      </c>
      <c r="O103" s="114" t="str">
        <f t="shared" si="14"/>
        <v>-</v>
      </c>
    </row>
    <row r="104" spans="2:15" x14ac:dyDescent="0.25">
      <c r="B104" s="112" t="s">
        <v>82</v>
      </c>
      <c r="C104" s="113" t="s">
        <v>226</v>
      </c>
      <c r="D104" s="114" t="s">
        <v>226</v>
      </c>
      <c r="E104" s="113" t="s">
        <v>226</v>
      </c>
      <c r="F104" s="114" t="str">
        <f t="shared" si="12"/>
        <v>-</v>
      </c>
      <c r="G104" s="113" t="s">
        <v>226</v>
      </c>
      <c r="H104" s="114" t="str">
        <f t="shared" si="12"/>
        <v>-</v>
      </c>
      <c r="I104" s="113" t="s">
        <v>226</v>
      </c>
      <c r="J104" s="114" t="str">
        <f t="shared" si="12"/>
        <v>-</v>
      </c>
      <c r="K104" s="113" t="s">
        <v>226</v>
      </c>
      <c r="L104" s="114" t="str">
        <f t="shared" si="12"/>
        <v>-</v>
      </c>
      <c r="M104" s="113" t="s">
        <v>226</v>
      </c>
      <c r="N104" s="114" t="str">
        <f t="shared" si="13"/>
        <v>-</v>
      </c>
      <c r="O104" s="114" t="str">
        <f t="shared" si="14"/>
        <v>-</v>
      </c>
    </row>
    <row r="105" spans="2:15" x14ac:dyDescent="0.25">
      <c r="B105" s="112" t="s">
        <v>84</v>
      </c>
      <c r="C105" s="113" t="s">
        <v>226</v>
      </c>
      <c r="D105" s="114" t="s">
        <v>226</v>
      </c>
      <c r="E105" s="113" t="s">
        <v>226</v>
      </c>
      <c r="F105" s="114" t="str">
        <f t="shared" si="12"/>
        <v>-</v>
      </c>
      <c r="G105" s="113" t="s">
        <v>226</v>
      </c>
      <c r="H105" s="114" t="str">
        <f t="shared" si="12"/>
        <v>-</v>
      </c>
      <c r="I105" s="113" t="s">
        <v>226</v>
      </c>
      <c r="J105" s="114" t="str">
        <f t="shared" si="12"/>
        <v>-</v>
      </c>
      <c r="K105" s="113" t="s">
        <v>226</v>
      </c>
      <c r="L105" s="114" t="str">
        <f t="shared" si="12"/>
        <v>-</v>
      </c>
      <c r="M105" s="113" t="s">
        <v>226</v>
      </c>
      <c r="N105" s="114" t="str">
        <f t="shared" si="13"/>
        <v>-</v>
      </c>
      <c r="O105" s="114" t="str">
        <f t="shared" si="14"/>
        <v>-</v>
      </c>
    </row>
    <row r="106" spans="2:15" x14ac:dyDescent="0.25">
      <c r="B106" s="112" t="s">
        <v>86</v>
      </c>
      <c r="C106" s="113" t="s">
        <v>226</v>
      </c>
      <c r="D106" s="114" t="s">
        <v>226</v>
      </c>
      <c r="E106" s="113" t="s">
        <v>226</v>
      </c>
      <c r="F106" s="114" t="str">
        <f t="shared" si="12"/>
        <v>-</v>
      </c>
      <c r="G106" s="113" t="s">
        <v>226</v>
      </c>
      <c r="H106" s="114" t="str">
        <f t="shared" si="12"/>
        <v>-</v>
      </c>
      <c r="I106" s="113" t="s">
        <v>226</v>
      </c>
      <c r="J106" s="114" t="str">
        <f t="shared" si="12"/>
        <v>-</v>
      </c>
      <c r="K106" s="113" t="s">
        <v>226</v>
      </c>
      <c r="L106" s="114" t="str">
        <f t="shared" si="12"/>
        <v>-</v>
      </c>
      <c r="M106" s="113" t="s">
        <v>226</v>
      </c>
      <c r="N106" s="114" t="str">
        <f t="shared" si="13"/>
        <v>-</v>
      </c>
      <c r="O106" s="114" t="str">
        <f t="shared" si="14"/>
        <v>-</v>
      </c>
    </row>
    <row r="107" spans="2:15" x14ac:dyDescent="0.25">
      <c r="B107" s="112" t="s">
        <v>88</v>
      </c>
      <c r="C107" s="113" t="s">
        <v>226</v>
      </c>
      <c r="D107" s="114" t="s">
        <v>226</v>
      </c>
      <c r="E107" s="113" t="s">
        <v>226</v>
      </c>
      <c r="F107" s="114" t="str">
        <f t="shared" si="12"/>
        <v>-</v>
      </c>
      <c r="G107" s="113" t="s">
        <v>226</v>
      </c>
      <c r="H107" s="114" t="str">
        <f t="shared" si="12"/>
        <v>-</v>
      </c>
      <c r="I107" s="113" t="s">
        <v>226</v>
      </c>
      <c r="J107" s="114" t="str">
        <f t="shared" si="12"/>
        <v>-</v>
      </c>
      <c r="K107" s="113" t="s">
        <v>226</v>
      </c>
      <c r="L107" s="114" t="str">
        <f t="shared" si="12"/>
        <v>-</v>
      </c>
      <c r="M107" s="113" t="s">
        <v>226</v>
      </c>
      <c r="N107" s="114" t="str">
        <f t="shared" si="13"/>
        <v>-</v>
      </c>
      <c r="O107" s="114" t="str">
        <f t="shared" si="14"/>
        <v>-</v>
      </c>
    </row>
    <row r="108" spans="2:15" x14ac:dyDescent="0.25">
      <c r="B108" s="112" t="s">
        <v>90</v>
      </c>
      <c r="C108" s="113" t="s">
        <v>226</v>
      </c>
      <c r="D108" s="114" t="s">
        <v>226</v>
      </c>
      <c r="E108" s="113" t="s">
        <v>226</v>
      </c>
      <c r="F108" s="114" t="str">
        <f t="shared" si="12"/>
        <v>-</v>
      </c>
      <c r="G108" s="113" t="s">
        <v>226</v>
      </c>
      <c r="H108" s="114" t="str">
        <f t="shared" si="12"/>
        <v>-</v>
      </c>
      <c r="I108" s="113" t="s">
        <v>226</v>
      </c>
      <c r="J108" s="114" t="str">
        <f t="shared" si="12"/>
        <v>-</v>
      </c>
      <c r="K108" s="113" t="s">
        <v>226</v>
      </c>
      <c r="L108" s="114" t="str">
        <f t="shared" si="12"/>
        <v>-</v>
      </c>
      <c r="M108" s="113" t="s">
        <v>226</v>
      </c>
      <c r="N108" s="114" t="str">
        <f t="shared" si="13"/>
        <v>-</v>
      </c>
      <c r="O108" s="114" t="str">
        <f t="shared" si="14"/>
        <v>-</v>
      </c>
    </row>
    <row r="109" spans="2:15" ht="15.75" x14ac:dyDescent="0.25">
      <c r="B109" s="115" t="s">
        <v>27</v>
      </c>
      <c r="C109" s="116" t="s">
        <v>226</v>
      </c>
      <c r="D109" s="117" t="s">
        <v>226</v>
      </c>
      <c r="E109" s="116" t="s">
        <v>226</v>
      </c>
      <c r="F109" s="117" t="str">
        <f t="shared" si="12"/>
        <v>-</v>
      </c>
      <c r="G109" s="116" t="s">
        <v>226</v>
      </c>
      <c r="H109" s="117" t="str">
        <f t="shared" si="12"/>
        <v>-</v>
      </c>
      <c r="I109" s="116" t="s">
        <v>226</v>
      </c>
      <c r="J109" s="117" t="str">
        <f t="shared" si="12"/>
        <v>-</v>
      </c>
      <c r="K109" s="116" t="s">
        <v>226</v>
      </c>
      <c r="L109" s="117" t="str">
        <f t="shared" si="12"/>
        <v>-</v>
      </c>
      <c r="M109" s="116" t="s">
        <v>226</v>
      </c>
      <c r="N109" s="117" t="s">
        <v>226</v>
      </c>
      <c r="O109" s="117" t="s">
        <v>226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CEF44-7CD7-4A88-8F52-30BFBFA3CA5D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252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129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58157</v>
      </c>
      <c r="D8" s="114">
        <f t="shared" ref="D8:D9" si="0">C8/C9-1</f>
        <v>0.12959114305137409</v>
      </c>
    </row>
    <row r="9" spans="1:5" x14ac:dyDescent="0.25">
      <c r="A9" s="1"/>
      <c r="B9" s="112">
        <v>2022</v>
      </c>
      <c r="C9" s="113">
        <v>51485</v>
      </c>
      <c r="D9" s="114">
        <f t="shared" si="0"/>
        <v>0.53943906231312044</v>
      </c>
    </row>
    <row r="10" spans="1:5" x14ac:dyDescent="0.25">
      <c r="A10" s="1"/>
      <c r="B10" s="112">
        <v>2021</v>
      </c>
      <c r="C10" s="113">
        <v>33444</v>
      </c>
      <c r="D10" s="114">
        <f>C10/C11-1</f>
        <v>0.38078526898146237</v>
      </c>
    </row>
    <row r="11" spans="1:5" x14ac:dyDescent="0.25">
      <c r="A11" s="1" t="s">
        <v>69</v>
      </c>
      <c r="B11" s="112">
        <v>2020</v>
      </c>
      <c r="C11" s="113">
        <v>24221</v>
      </c>
      <c r="D11" s="114">
        <f t="shared" ref="D11:D20" si="1">C11/C12-1</f>
        <v>-0.56660761894537193</v>
      </c>
    </row>
    <row r="12" spans="1:5" x14ac:dyDescent="0.25">
      <c r="A12" s="1" t="s">
        <v>71</v>
      </c>
      <c r="B12" s="112">
        <v>2019</v>
      </c>
      <c r="C12" s="113">
        <v>55887</v>
      </c>
      <c r="D12" s="114">
        <f t="shared" si="1"/>
        <v>3.521283295669253E-2</v>
      </c>
    </row>
    <row r="13" spans="1:5" x14ac:dyDescent="0.25">
      <c r="A13" s="1" t="s">
        <v>73</v>
      </c>
      <c r="B13" s="112">
        <v>2018</v>
      </c>
      <c r="C13" s="113">
        <v>53986</v>
      </c>
      <c r="D13" s="114">
        <f t="shared" si="1"/>
        <v>-6.4610586502642287E-2</v>
      </c>
    </row>
    <row r="14" spans="1:5" x14ac:dyDescent="0.25">
      <c r="A14" s="1" t="s">
        <v>75</v>
      </c>
      <c r="B14" s="112">
        <v>2017</v>
      </c>
      <c r="C14" s="113">
        <v>57715</v>
      </c>
      <c r="D14" s="114">
        <f>C14/C15-1</f>
        <v>7.382737641170678E-2</v>
      </c>
    </row>
    <row r="15" spans="1:5" x14ac:dyDescent="0.25">
      <c r="A15" s="1" t="s">
        <v>77</v>
      </c>
      <c r="B15" s="112">
        <v>2016</v>
      </c>
      <c r="C15" s="113">
        <v>53747</v>
      </c>
      <c r="D15" s="114">
        <f>C15/C16-1</f>
        <v>0.30377935183388316</v>
      </c>
    </row>
    <row r="16" spans="1:5" x14ac:dyDescent="0.25">
      <c r="A16" s="1" t="s">
        <v>79</v>
      </c>
      <c r="B16" s="112">
        <v>2015</v>
      </c>
      <c r="C16" s="113">
        <v>41224</v>
      </c>
      <c r="D16" s="114">
        <f t="shared" si="1"/>
        <v>0.22058388109196425</v>
      </c>
    </row>
    <row r="17" spans="1:5" x14ac:dyDescent="0.25">
      <c r="A17" s="1" t="s">
        <v>81</v>
      </c>
      <c r="B17" s="112">
        <v>2014</v>
      </c>
      <c r="C17" s="113">
        <v>33774</v>
      </c>
      <c r="D17" s="114">
        <f t="shared" si="1"/>
        <v>0.11915965272715212</v>
      </c>
    </row>
    <row r="18" spans="1:5" x14ac:dyDescent="0.25">
      <c r="A18" s="1" t="s">
        <v>83</v>
      </c>
      <c r="B18" s="112">
        <v>2013</v>
      </c>
      <c r="C18" s="113">
        <v>30178</v>
      </c>
      <c r="D18" s="114">
        <f t="shared" si="1"/>
        <v>-5.0857052995754048E-2</v>
      </c>
    </row>
    <row r="19" spans="1:5" x14ac:dyDescent="0.25">
      <c r="A19" s="1" t="s">
        <v>85</v>
      </c>
      <c r="B19" s="112">
        <v>2012</v>
      </c>
      <c r="C19" s="113">
        <v>31795</v>
      </c>
      <c r="D19" s="114">
        <f>C19/C20-1</f>
        <v>-1.4505780615565844E-2</v>
      </c>
    </row>
    <row r="20" spans="1:5" x14ac:dyDescent="0.25">
      <c r="A20" s="1" t="s">
        <v>87</v>
      </c>
      <c r="B20" s="112">
        <v>2011</v>
      </c>
      <c r="C20" s="113">
        <v>32263</v>
      </c>
      <c r="D20" s="114">
        <f t="shared" si="1"/>
        <v>-0.19553671612018453</v>
      </c>
    </row>
    <row r="21" spans="1:5" x14ac:dyDescent="0.25">
      <c r="A21" s="1" t="s">
        <v>89</v>
      </c>
      <c r="B21" s="112">
        <v>2010</v>
      </c>
      <c r="C21" s="113">
        <v>40105</v>
      </c>
      <c r="D21" s="114"/>
    </row>
    <row r="22" spans="1:5" ht="6" customHeight="1" x14ac:dyDescent="0.25"/>
    <row r="23" spans="1:5" x14ac:dyDescent="0.25">
      <c r="B23" s="103" t="s">
        <v>52</v>
      </c>
      <c r="C23" s="103"/>
      <c r="D23" s="103"/>
    </row>
    <row r="26" spans="1:5" ht="48.75" customHeight="1" thickBot="1" x14ac:dyDescent="0.3">
      <c r="B26" s="262" t="s">
        <v>253</v>
      </c>
      <c r="C26" s="262"/>
      <c r="D26" s="262"/>
      <c r="E26" s="1" t="s">
        <v>91</v>
      </c>
    </row>
    <row r="27" spans="1:5" ht="10.5" customHeight="1" thickBot="1" x14ac:dyDescent="0.3">
      <c r="B27" s="104"/>
      <c r="C27" s="105"/>
      <c r="D27" s="104"/>
      <c r="E27" s="1" t="s">
        <v>92</v>
      </c>
    </row>
    <row r="28" spans="1:5" ht="22.5" thickTop="1" thickBot="1" x14ac:dyDescent="0.3">
      <c r="B28" s="119" t="s">
        <v>93</v>
      </c>
      <c r="C28" s="287" t="s">
        <v>134</v>
      </c>
      <c r="D28" s="288"/>
    </row>
    <row r="29" spans="1:5" ht="16.5" thickTop="1" thickBot="1" x14ac:dyDescent="0.3">
      <c r="B29" s="83"/>
      <c r="C29" s="109" t="s">
        <v>135</v>
      </c>
      <c r="D29" s="110" t="s">
        <v>136</v>
      </c>
    </row>
    <row r="30" spans="1:5" x14ac:dyDescent="0.25">
      <c r="B30" s="112">
        <v>2023</v>
      </c>
      <c r="C30" s="113">
        <v>58157</v>
      </c>
      <c r="D30" s="114">
        <f t="shared" ref="D30:D31" si="2">C30/C31-1</f>
        <v>0.12959114305137409</v>
      </c>
    </row>
    <row r="31" spans="1:5" x14ac:dyDescent="0.25">
      <c r="B31" s="112">
        <v>2022</v>
      </c>
      <c r="C31" s="113">
        <v>51485</v>
      </c>
      <c r="D31" s="114">
        <f t="shared" si="2"/>
        <v>0.53943906231312044</v>
      </c>
    </row>
    <row r="32" spans="1:5" x14ac:dyDescent="0.25">
      <c r="B32" s="112">
        <v>2021</v>
      </c>
      <c r="C32" s="113">
        <v>33444</v>
      </c>
      <c r="D32" s="114">
        <f>C32/C33-1</f>
        <v>0.38078526898146237</v>
      </c>
    </row>
    <row r="33" spans="2:5" x14ac:dyDescent="0.25">
      <c r="B33" s="112">
        <v>2020</v>
      </c>
      <c r="C33" s="113">
        <v>24221</v>
      </c>
      <c r="D33" s="114">
        <f t="shared" ref="D33:D42" si="3">C33/C34-1</f>
        <v>-0.56660761894537193</v>
      </c>
    </row>
    <row r="34" spans="2:5" x14ac:dyDescent="0.25">
      <c r="B34" s="112">
        <v>2019</v>
      </c>
      <c r="C34" s="113">
        <v>55887</v>
      </c>
      <c r="D34" s="114">
        <f t="shared" si="3"/>
        <v>3.521283295669253E-2</v>
      </c>
    </row>
    <row r="35" spans="2:5" x14ac:dyDescent="0.25">
      <c r="B35" s="112">
        <v>2018</v>
      </c>
      <c r="C35" s="113">
        <v>53986</v>
      </c>
      <c r="D35" s="114">
        <f t="shared" si="3"/>
        <v>-6.3783296337402873E-2</v>
      </c>
    </row>
    <row r="36" spans="2:5" x14ac:dyDescent="0.25">
      <c r="B36" s="112">
        <v>2017</v>
      </c>
      <c r="C36" s="113">
        <v>57664</v>
      </c>
      <c r="D36" s="114">
        <f>C36/C37-1</f>
        <v>7.6001567427366634E-2</v>
      </c>
    </row>
    <row r="37" spans="2:5" x14ac:dyDescent="0.25">
      <c r="B37" s="112">
        <v>2016</v>
      </c>
      <c r="C37" s="113">
        <v>53591</v>
      </c>
      <c r="D37" s="114">
        <f>C37/C38-1</f>
        <v>0.30914109829978509</v>
      </c>
    </row>
    <row r="38" spans="2:5" x14ac:dyDescent="0.25">
      <c r="B38" s="112">
        <v>2015</v>
      </c>
      <c r="C38" s="113">
        <v>40936</v>
      </c>
      <c r="D38" s="114">
        <f t="shared" si="3"/>
        <v>0.22284621818616324</v>
      </c>
    </row>
    <row r="39" spans="2:5" x14ac:dyDescent="0.25">
      <c r="B39" s="112">
        <v>2014</v>
      </c>
      <c r="C39" s="113">
        <v>33476</v>
      </c>
      <c r="D39" s="114">
        <f t="shared" si="3"/>
        <v>0.11649934963145792</v>
      </c>
    </row>
    <row r="40" spans="2:5" x14ac:dyDescent="0.25">
      <c r="B40" s="112">
        <v>2013</v>
      </c>
      <c r="C40" s="113">
        <v>29983</v>
      </c>
      <c r="D40" s="114">
        <f t="shared" si="3"/>
        <v>-5.2430314139434886E-2</v>
      </c>
    </row>
    <row r="41" spans="2:5" x14ac:dyDescent="0.25">
      <c r="B41" s="112">
        <v>2012</v>
      </c>
      <c r="C41" s="113">
        <v>31642</v>
      </c>
      <c r="D41" s="114">
        <f>C41/C42-1</f>
        <v>4.4945675506092853E-2</v>
      </c>
    </row>
    <row r="42" spans="2:5" x14ac:dyDescent="0.25">
      <c r="B42" s="112">
        <v>2011</v>
      </c>
      <c r="C42" s="113">
        <v>30281</v>
      </c>
      <c r="D42" s="114">
        <f t="shared" si="3"/>
        <v>-0.180442784453827</v>
      </c>
    </row>
    <row r="43" spans="2:5" x14ac:dyDescent="0.25">
      <c r="B43" s="112">
        <v>2010</v>
      </c>
      <c r="C43" s="113">
        <v>36948</v>
      </c>
      <c r="D43" s="114"/>
    </row>
    <row r="44" spans="2:5" ht="6" customHeight="1" x14ac:dyDescent="0.25"/>
    <row r="45" spans="2:5" x14ac:dyDescent="0.25">
      <c r="B45" s="103" t="s">
        <v>52</v>
      </c>
      <c r="C45" s="103"/>
      <c r="D45" s="103"/>
    </row>
    <row r="48" spans="2:5" ht="48.75" customHeight="1" thickBot="1" x14ac:dyDescent="0.3">
      <c r="B48" s="262" t="s">
        <v>254</v>
      </c>
      <c r="C48" s="262"/>
      <c r="D48" s="262"/>
      <c r="E48" s="1" t="s">
        <v>95</v>
      </c>
    </row>
    <row r="49" spans="1:5" ht="10.5" customHeight="1" thickBot="1" x14ac:dyDescent="0.3">
      <c r="B49" s="104"/>
      <c r="C49" s="105"/>
      <c r="D49" s="104"/>
      <c r="E49" s="1" t="s">
        <v>96</v>
      </c>
    </row>
    <row r="50" spans="1:5" ht="22.5" thickTop="1" thickBot="1" x14ac:dyDescent="0.3">
      <c r="B50" s="107"/>
      <c r="C50" s="287" t="s">
        <v>137</v>
      </c>
      <c r="D50" s="288"/>
    </row>
    <row r="51" spans="1:5" ht="16.5" thickTop="1" thickBot="1" x14ac:dyDescent="0.3">
      <c r="B51" s="83"/>
      <c r="C51" s="109" t="s">
        <v>135</v>
      </c>
      <c r="D51" s="110" t="s">
        <v>136</v>
      </c>
    </row>
    <row r="52" spans="1:5" x14ac:dyDescent="0.25">
      <c r="A52" s="1">
        <v>1</v>
      </c>
      <c r="B52" s="112">
        <v>2023</v>
      </c>
      <c r="C52" s="113">
        <v>50550</v>
      </c>
      <c r="D52" s="114">
        <f t="shared" ref="D52:D53" si="4">C52/C53-1</f>
        <v>9.0520774906156953E-2</v>
      </c>
    </row>
    <row r="53" spans="1:5" x14ac:dyDescent="0.25">
      <c r="A53" s="1"/>
      <c r="B53" s="112">
        <v>2022</v>
      </c>
      <c r="C53" s="113">
        <v>46354</v>
      </c>
      <c r="D53" s="114" t="e">
        <f t="shared" si="4"/>
        <v>#DIV/0!</v>
      </c>
    </row>
    <row r="54" spans="1:5" x14ac:dyDescent="0.25">
      <c r="A54" s="1"/>
      <c r="B54" s="112">
        <v>2021</v>
      </c>
      <c r="C54" s="113">
        <v>0</v>
      </c>
      <c r="D54" s="114" t="e">
        <f>C54/C55-1</f>
        <v>#DIV/0!</v>
      </c>
    </row>
    <row r="55" spans="1:5" x14ac:dyDescent="0.25">
      <c r="A55" s="1">
        <v>2</v>
      </c>
      <c r="B55" s="112">
        <v>2020</v>
      </c>
      <c r="C55" s="113">
        <v>0</v>
      </c>
      <c r="D55" s="114">
        <f t="shared" ref="D55:D64" si="5">C55/C56-1</f>
        <v>-1</v>
      </c>
    </row>
    <row r="56" spans="1:5" x14ac:dyDescent="0.25">
      <c r="A56" s="1">
        <v>3</v>
      </c>
      <c r="B56" s="112">
        <v>2019</v>
      </c>
      <c r="C56" s="113">
        <v>42488</v>
      </c>
      <c r="D56" s="114">
        <f t="shared" si="5"/>
        <v>7.9581258257953147E-2</v>
      </c>
    </row>
    <row r="57" spans="1:5" x14ac:dyDescent="0.25">
      <c r="A57" s="1">
        <v>4</v>
      </c>
      <c r="B57" s="112">
        <v>2018</v>
      </c>
      <c r="C57" s="113">
        <v>39356</v>
      </c>
      <c r="D57" s="114">
        <f t="shared" si="5"/>
        <v>0.52672821786019086</v>
      </c>
    </row>
    <row r="58" spans="1:5" x14ac:dyDescent="0.25">
      <c r="A58" s="1">
        <v>5</v>
      </c>
      <c r="B58" s="112">
        <v>2017</v>
      </c>
      <c r="C58" s="113">
        <v>25778</v>
      </c>
      <c r="D58" s="114" t="e">
        <f>C58/C59-1</f>
        <v>#DIV/0!</v>
      </c>
    </row>
    <row r="59" spans="1:5" x14ac:dyDescent="0.25">
      <c r="A59" s="1">
        <v>6</v>
      </c>
      <c r="B59" s="112">
        <v>2016</v>
      </c>
      <c r="C59" s="113">
        <v>0</v>
      </c>
      <c r="D59" s="114" t="e">
        <f>C59/C60-1</f>
        <v>#DIV/0!</v>
      </c>
    </row>
    <row r="60" spans="1:5" x14ac:dyDescent="0.25">
      <c r="A60" s="1">
        <v>7</v>
      </c>
      <c r="B60" s="112">
        <v>2015</v>
      </c>
      <c r="C60" s="113">
        <v>0</v>
      </c>
      <c r="D60" s="114" t="e">
        <f t="shared" si="5"/>
        <v>#DIV/0!</v>
      </c>
    </row>
    <row r="61" spans="1:5" x14ac:dyDescent="0.25">
      <c r="A61" s="1">
        <v>8</v>
      </c>
      <c r="B61" s="112">
        <v>2014</v>
      </c>
      <c r="C61" s="113">
        <v>0</v>
      </c>
      <c r="D61" s="114" t="e">
        <f t="shared" si="5"/>
        <v>#DIV/0!</v>
      </c>
    </row>
    <row r="62" spans="1:5" x14ac:dyDescent="0.25">
      <c r="A62" s="1">
        <v>9</v>
      </c>
      <c r="B62" s="112">
        <v>2013</v>
      </c>
      <c r="C62" s="113">
        <v>0</v>
      </c>
      <c r="D62" s="114" t="e">
        <f t="shared" si="5"/>
        <v>#DIV/0!</v>
      </c>
    </row>
    <row r="63" spans="1:5" x14ac:dyDescent="0.25">
      <c r="A63" s="1">
        <v>10</v>
      </c>
      <c r="B63" s="112">
        <v>2012</v>
      </c>
      <c r="C63" s="113">
        <v>0</v>
      </c>
      <c r="D63" s="114" t="e">
        <f>C63/C64-1</f>
        <v>#DIV/0!</v>
      </c>
    </row>
    <row r="64" spans="1:5" x14ac:dyDescent="0.25">
      <c r="A64" s="1">
        <v>11</v>
      </c>
      <c r="B64" s="112">
        <v>2011</v>
      </c>
      <c r="C64" s="113">
        <v>0</v>
      </c>
      <c r="D64" s="114" t="e">
        <f t="shared" si="5"/>
        <v>#DIV/0!</v>
      </c>
    </row>
    <row r="65" spans="1:5" x14ac:dyDescent="0.25">
      <c r="A65" s="1">
        <v>12</v>
      </c>
      <c r="B65" s="112">
        <v>2010</v>
      </c>
      <c r="C65" s="113">
        <v>0</v>
      </c>
      <c r="D65" s="114"/>
    </row>
    <row r="66" spans="1:5" ht="6" customHeight="1" x14ac:dyDescent="0.25"/>
    <row r="67" spans="1:5" x14ac:dyDescent="0.25">
      <c r="B67" s="103" t="s">
        <v>52</v>
      </c>
      <c r="C67" s="103"/>
      <c r="D67" s="103"/>
    </row>
    <row r="70" spans="1:5" ht="48.75" customHeight="1" thickBot="1" x14ac:dyDescent="0.3">
      <c r="B70" s="262" t="s">
        <v>138</v>
      </c>
      <c r="C70" s="262"/>
      <c r="D70" s="262"/>
      <c r="E70" s="1" t="s">
        <v>98</v>
      </c>
    </row>
    <row r="71" spans="1:5" ht="10.5" customHeight="1" thickBot="1" x14ac:dyDescent="0.3">
      <c r="B71" s="104"/>
      <c r="C71" s="105"/>
      <c r="D71" s="104"/>
      <c r="E71" s="1" t="s">
        <v>99</v>
      </c>
    </row>
    <row r="72" spans="1:5" ht="22.5" thickTop="1" thickBot="1" x14ac:dyDescent="0.3">
      <c r="B72" s="107"/>
      <c r="C72" s="287" t="s">
        <v>139</v>
      </c>
      <c r="D72" s="288"/>
    </row>
    <row r="73" spans="1:5" ht="16.5" thickTop="1" thickBot="1" x14ac:dyDescent="0.3">
      <c r="B73" s="83"/>
      <c r="C73" s="109" t="s">
        <v>135</v>
      </c>
      <c r="D73" s="110" t="s">
        <v>136</v>
      </c>
    </row>
    <row r="74" spans="1:5" x14ac:dyDescent="0.25">
      <c r="A74" s="1">
        <v>1</v>
      </c>
      <c r="B74" s="112">
        <v>2023</v>
      </c>
      <c r="C74" s="113">
        <v>7607</v>
      </c>
      <c r="D74" s="114">
        <f t="shared" ref="D74:D75" si="6">C74/C75-1</f>
        <v>0.48255700643149479</v>
      </c>
    </row>
    <row r="75" spans="1:5" x14ac:dyDescent="0.25">
      <c r="A75" s="1"/>
      <c r="B75" s="112">
        <v>2022</v>
      </c>
      <c r="C75" s="113">
        <v>5131</v>
      </c>
      <c r="D75" s="114" t="e">
        <f t="shared" si="6"/>
        <v>#DIV/0!</v>
      </c>
    </row>
    <row r="76" spans="1:5" x14ac:dyDescent="0.25">
      <c r="A76" s="1"/>
      <c r="B76" s="112">
        <v>2021</v>
      </c>
      <c r="C76" s="113">
        <v>0</v>
      </c>
      <c r="D76" s="114" t="e">
        <f>C76/C77-1</f>
        <v>#DIV/0!</v>
      </c>
    </row>
    <row r="77" spans="1:5" x14ac:dyDescent="0.25">
      <c r="A77" s="1">
        <v>2</v>
      </c>
      <c r="B77" s="112">
        <v>2020</v>
      </c>
      <c r="C77" s="113">
        <v>0</v>
      </c>
      <c r="D77" s="114">
        <f t="shared" ref="D77:D79" si="7">C77/C78-1</f>
        <v>-1</v>
      </c>
    </row>
    <row r="78" spans="1:5" x14ac:dyDescent="0.25">
      <c r="A78" s="1">
        <v>3</v>
      </c>
      <c r="B78" s="112">
        <v>2019</v>
      </c>
      <c r="C78" s="113">
        <v>13399</v>
      </c>
      <c r="D78" s="114">
        <f t="shared" si="7"/>
        <v>-8.4142173615857851E-2</v>
      </c>
    </row>
    <row r="79" spans="1:5" x14ac:dyDescent="0.25">
      <c r="A79" s="1">
        <v>4</v>
      </c>
      <c r="B79" s="112">
        <v>2018</v>
      </c>
      <c r="C79" s="113">
        <v>14630</v>
      </c>
      <c r="D79" s="114">
        <f t="shared" si="7"/>
        <v>-0.54117794643417172</v>
      </c>
    </row>
    <row r="80" spans="1:5" x14ac:dyDescent="0.25">
      <c r="A80" s="1">
        <v>5</v>
      </c>
      <c r="B80" s="112">
        <v>2017</v>
      </c>
      <c r="C80" s="113">
        <v>31886</v>
      </c>
      <c r="D80" s="114" t="e">
        <f>C80/C81-1</f>
        <v>#DIV/0!</v>
      </c>
    </row>
    <row r="81" spans="1:5" x14ac:dyDescent="0.25">
      <c r="A81" s="1">
        <v>6</v>
      </c>
      <c r="B81" s="112">
        <v>2016</v>
      </c>
      <c r="C81" s="113">
        <v>0</v>
      </c>
      <c r="D81" s="114" t="e">
        <f>C81/C82-1</f>
        <v>#DIV/0!</v>
      </c>
    </row>
    <row r="82" spans="1:5" x14ac:dyDescent="0.25">
      <c r="A82" s="1">
        <v>7</v>
      </c>
      <c r="B82" s="112">
        <v>2015</v>
      </c>
      <c r="C82" s="113">
        <v>0</v>
      </c>
      <c r="D82" s="114" t="e">
        <f t="shared" ref="D82:D84" si="8">C82/C83-1</f>
        <v>#DIV/0!</v>
      </c>
    </row>
    <row r="83" spans="1:5" x14ac:dyDescent="0.25">
      <c r="A83" s="1">
        <v>8</v>
      </c>
      <c r="B83" s="112">
        <v>2014</v>
      </c>
      <c r="C83" s="113">
        <v>0</v>
      </c>
      <c r="D83" s="114" t="e">
        <f t="shared" si="8"/>
        <v>#DIV/0!</v>
      </c>
    </row>
    <row r="84" spans="1:5" x14ac:dyDescent="0.25">
      <c r="A84" s="1">
        <v>9</v>
      </c>
      <c r="B84" s="112">
        <v>2013</v>
      </c>
      <c r="C84" s="113">
        <v>0</v>
      </c>
      <c r="D84" s="114" t="e">
        <f t="shared" si="8"/>
        <v>#DIV/0!</v>
      </c>
    </row>
    <row r="85" spans="1:5" x14ac:dyDescent="0.25">
      <c r="A85" s="1">
        <v>10</v>
      </c>
      <c r="B85" s="112">
        <v>2012</v>
      </c>
      <c r="C85" s="113">
        <v>0</v>
      </c>
      <c r="D85" s="114" t="e">
        <f>C85/C86-1</f>
        <v>#DIV/0!</v>
      </c>
    </row>
    <row r="86" spans="1:5" x14ac:dyDescent="0.25">
      <c r="A86" s="1">
        <v>11</v>
      </c>
      <c r="B86" s="112">
        <v>2011</v>
      </c>
      <c r="C86" s="113">
        <v>0</v>
      </c>
      <c r="D86" s="114">
        <f t="shared" ref="D86" si="9">C86/C87-1</f>
        <v>-1</v>
      </c>
    </row>
    <row r="87" spans="1:5" x14ac:dyDescent="0.25">
      <c r="A87" s="1">
        <v>12</v>
      </c>
      <c r="B87" s="112">
        <v>2010</v>
      </c>
      <c r="C87" s="113">
        <v>36948</v>
      </c>
      <c r="D87" s="114"/>
    </row>
    <row r="88" spans="1:5" ht="6" customHeight="1" x14ac:dyDescent="0.25"/>
    <row r="89" spans="1:5" x14ac:dyDescent="0.25">
      <c r="B89" s="103" t="s">
        <v>52</v>
      </c>
      <c r="C89" s="103"/>
      <c r="D89" s="103"/>
    </row>
    <row r="92" spans="1:5" ht="48.75" customHeight="1" thickBot="1" x14ac:dyDescent="0.3">
      <c r="B92" s="262" t="s">
        <v>255</v>
      </c>
      <c r="C92" s="262"/>
      <c r="D92" s="262"/>
      <c r="E92" s="1" t="s">
        <v>111</v>
      </c>
    </row>
    <row r="93" spans="1:5" ht="10.5" customHeight="1" thickBot="1" x14ac:dyDescent="0.3">
      <c r="B93" s="104"/>
      <c r="C93" s="105"/>
      <c r="D93" s="104"/>
      <c r="E93" s="1" t="s">
        <v>112</v>
      </c>
    </row>
    <row r="94" spans="1:5" ht="22.5" thickTop="1" thickBot="1" x14ac:dyDescent="0.3">
      <c r="B94" s="119" t="s">
        <v>93</v>
      </c>
      <c r="C94" s="287" t="s">
        <v>29</v>
      </c>
      <c r="D94" s="288"/>
    </row>
    <row r="95" spans="1:5" ht="16.5" thickTop="1" thickBot="1" x14ac:dyDescent="0.3">
      <c r="B95" s="83"/>
      <c r="C95" s="109" t="s">
        <v>135</v>
      </c>
      <c r="D95" s="110" t="s">
        <v>136</v>
      </c>
    </row>
    <row r="96" spans="1:5" x14ac:dyDescent="0.25">
      <c r="B96" s="112">
        <v>2023</v>
      </c>
      <c r="C96" s="113" t="s">
        <v>226</v>
      </c>
      <c r="D96" s="114" t="e">
        <f t="shared" ref="D96:D108" si="10">C96/C97-1</f>
        <v>#VALUE!</v>
      </c>
    </row>
    <row r="97" spans="2:4" x14ac:dyDescent="0.25">
      <c r="B97" s="112">
        <v>2022</v>
      </c>
      <c r="C97" s="113" t="s">
        <v>226</v>
      </c>
      <c r="D97" s="114" t="e">
        <f t="shared" si="10"/>
        <v>#VALUE!</v>
      </c>
    </row>
    <row r="98" spans="2:4" x14ac:dyDescent="0.25">
      <c r="B98" s="112">
        <v>2021</v>
      </c>
      <c r="C98" s="113" t="s">
        <v>226</v>
      </c>
      <c r="D98" s="114" t="e">
        <f t="shared" si="10"/>
        <v>#VALUE!</v>
      </c>
    </row>
    <row r="99" spans="2:4" x14ac:dyDescent="0.25">
      <c r="B99" s="112">
        <v>2020</v>
      </c>
      <c r="C99" s="113" t="s">
        <v>226</v>
      </c>
      <c r="D99" s="114" t="e">
        <f t="shared" si="10"/>
        <v>#VALUE!</v>
      </c>
    </row>
    <row r="100" spans="2:4" x14ac:dyDescent="0.25">
      <c r="B100" s="112">
        <v>2019</v>
      </c>
      <c r="C100" s="113" t="s">
        <v>226</v>
      </c>
      <c r="D100" s="114" t="e">
        <f t="shared" si="10"/>
        <v>#VALUE!</v>
      </c>
    </row>
    <row r="101" spans="2:4" x14ac:dyDescent="0.25">
      <c r="B101" s="112">
        <v>2018</v>
      </c>
      <c r="C101" s="113" t="s">
        <v>226</v>
      </c>
      <c r="D101" s="114" t="e">
        <f t="shared" si="10"/>
        <v>#VALUE!</v>
      </c>
    </row>
    <row r="102" spans="2:4" x14ac:dyDescent="0.25">
      <c r="B102" s="112">
        <v>2017</v>
      </c>
      <c r="C102" s="113" t="s">
        <v>226</v>
      </c>
      <c r="D102" s="114" t="e">
        <f t="shared" si="10"/>
        <v>#VALUE!</v>
      </c>
    </row>
    <row r="103" spans="2:4" x14ac:dyDescent="0.25">
      <c r="B103" s="112">
        <v>2016</v>
      </c>
      <c r="C103" s="113" t="s">
        <v>226</v>
      </c>
      <c r="D103" s="114" t="e">
        <f t="shared" si="10"/>
        <v>#VALUE!</v>
      </c>
    </row>
    <row r="104" spans="2:4" x14ac:dyDescent="0.25">
      <c r="B104" s="112">
        <v>2015</v>
      </c>
      <c r="C104" s="113" t="s">
        <v>226</v>
      </c>
      <c r="D104" s="114" t="e">
        <f t="shared" si="10"/>
        <v>#VALUE!</v>
      </c>
    </row>
    <row r="105" spans="2:4" x14ac:dyDescent="0.25">
      <c r="B105" s="112">
        <v>2014</v>
      </c>
      <c r="C105" s="113" t="s">
        <v>226</v>
      </c>
      <c r="D105" s="114" t="e">
        <f t="shared" si="10"/>
        <v>#VALUE!</v>
      </c>
    </row>
    <row r="106" spans="2:4" x14ac:dyDescent="0.25">
      <c r="B106" s="112">
        <v>2013</v>
      </c>
      <c r="C106" s="113" t="s">
        <v>226</v>
      </c>
      <c r="D106" s="114" t="e">
        <f t="shared" si="10"/>
        <v>#VALUE!</v>
      </c>
    </row>
    <row r="107" spans="2:4" x14ac:dyDescent="0.25">
      <c r="B107" s="112">
        <v>2012</v>
      </c>
      <c r="C107" s="113" t="s">
        <v>226</v>
      </c>
      <c r="D107" s="114" t="e">
        <f t="shared" si="10"/>
        <v>#VALUE!</v>
      </c>
    </row>
    <row r="108" spans="2:4" x14ac:dyDescent="0.25">
      <c r="B108" s="112">
        <v>2011</v>
      </c>
      <c r="C108" s="113" t="s">
        <v>226</v>
      </c>
      <c r="D108" s="114" t="e">
        <f t="shared" si="10"/>
        <v>#VALUE!</v>
      </c>
    </row>
    <row r="109" spans="2:4" x14ac:dyDescent="0.25">
      <c r="B109" s="112">
        <v>2010</v>
      </c>
      <c r="C109" s="113" t="s">
        <v>226</v>
      </c>
      <c r="D109" s="114"/>
    </row>
    <row r="110" spans="2:4" ht="6" customHeight="1" x14ac:dyDescent="0.25"/>
    <row r="111" spans="2:4" x14ac:dyDescent="0.25">
      <c r="B111" s="103" t="s">
        <v>52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7099-2B2A-4A6F-BB3B-97E456857C9D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140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227</v>
      </c>
      <c r="D5" s="125" t="s">
        <v>256</v>
      </c>
      <c r="E5" s="125" t="s">
        <v>228</v>
      </c>
      <c r="F5" s="125" t="s">
        <v>229</v>
      </c>
      <c r="G5" s="125" t="s">
        <v>230</v>
      </c>
      <c r="H5" s="125" t="s">
        <v>231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221</v>
      </c>
      <c r="P5" s="11" t="s">
        <v>232</v>
      </c>
      <c r="Q5" s="11" t="s">
        <v>222</v>
      </c>
      <c r="R5" s="11" t="s">
        <v>223</v>
      </c>
      <c r="S5" s="11" t="s">
        <v>224</v>
      </c>
      <c r="T5" s="11" t="s">
        <v>225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40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57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137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139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60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41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57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137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139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60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42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57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137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139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60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43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57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137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139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60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44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57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137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139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45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57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137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139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60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46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57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137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139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47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57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137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139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60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48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57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137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139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49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57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137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139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60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50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57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137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139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60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52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EC256-4A12-4840-BDF9-551BA73050B6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257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295" t="s">
        <v>40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P5" s="141"/>
      <c r="Q5" s="295" t="s">
        <v>40</v>
      </c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40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46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65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65</v>
      </c>
      <c r="Q8" s="153">
        <v>53986</v>
      </c>
      <c r="R8" s="153">
        <v>55887</v>
      </c>
      <c r="S8" s="153">
        <v>24221</v>
      </c>
      <c r="T8" s="153">
        <v>33444</v>
      </c>
      <c r="U8" s="153">
        <v>51485</v>
      </c>
      <c r="V8" s="153">
        <v>58157</v>
      </c>
      <c r="W8" s="154">
        <f>IFERROR(V8/U8-1,"-")</f>
        <v>0.12959114305137409</v>
      </c>
      <c r="X8" s="154">
        <f>IFERROR(V8/S8-1,"-")</f>
        <v>1.4010982205524134</v>
      </c>
      <c r="Y8" s="153">
        <f>V8-U8</f>
        <v>6672</v>
      </c>
      <c r="Z8" s="153">
        <f>V8-S8</f>
        <v>33936</v>
      </c>
      <c r="AA8" s="154">
        <f>V8/V$8</f>
        <v>1</v>
      </c>
    </row>
    <row r="9" spans="1:27" x14ac:dyDescent="0.25">
      <c r="A9" s="1" t="s">
        <v>93</v>
      </c>
      <c r="B9" s="155" t="s">
        <v>94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94</v>
      </c>
      <c r="Q9" s="156">
        <v>34282</v>
      </c>
      <c r="R9" s="156">
        <v>37119</v>
      </c>
      <c r="S9" s="156">
        <v>16023</v>
      </c>
      <c r="T9" s="156">
        <v>21732</v>
      </c>
      <c r="U9" s="156">
        <v>33809</v>
      </c>
      <c r="V9" s="156">
        <v>37722</v>
      </c>
      <c r="W9" s="157">
        <f>IFERROR(V9/U9-1,"-")</f>
        <v>0.11573841284864983</v>
      </c>
      <c r="X9" s="158">
        <f t="shared" ref="X9:X20" si="3">IFERROR(V9/S9-1,"-")</f>
        <v>1.3542407788803597</v>
      </c>
      <c r="Y9" s="156">
        <f t="shared" ref="Y9:Y19" si="4">V9-U9</f>
        <v>3913</v>
      </c>
      <c r="Z9" s="156">
        <f t="shared" ref="Z9:Z20" si="5">V9-S9</f>
        <v>21699</v>
      </c>
      <c r="AA9" s="157">
        <f>V9/V$8</f>
        <v>0.64862355348453327</v>
      </c>
    </row>
    <row r="10" spans="1:27" x14ac:dyDescent="0.25">
      <c r="A10" s="159" t="s">
        <v>100</v>
      </c>
      <c r="B10" s="160" t="s">
        <v>100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100</v>
      </c>
      <c r="Q10" s="161">
        <v>16764</v>
      </c>
      <c r="R10" s="161">
        <v>19153</v>
      </c>
      <c r="S10" s="161">
        <v>8684</v>
      </c>
      <c r="T10" s="161">
        <v>11001</v>
      </c>
      <c r="U10" s="161">
        <v>16289</v>
      </c>
      <c r="V10" s="161">
        <v>12024</v>
      </c>
      <c r="W10" s="162">
        <f>IFERROR(V10/U10-1,"-")</f>
        <v>-0.261833138928111</v>
      </c>
      <c r="X10" s="163">
        <f t="shared" si="3"/>
        <v>0.38461538461538458</v>
      </c>
      <c r="Y10" s="161">
        <f t="shared" si="4"/>
        <v>-4265</v>
      </c>
      <c r="Z10" s="161">
        <f t="shared" si="5"/>
        <v>3340</v>
      </c>
      <c r="AA10" s="162">
        <f>V10/V$8</f>
        <v>0.20675069209209554</v>
      </c>
    </row>
    <row r="11" spans="1:27" x14ac:dyDescent="0.25">
      <c r="A11" s="159" t="s">
        <v>97</v>
      </c>
      <c r="B11" s="160" t="s">
        <v>97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97</v>
      </c>
      <c r="Q11" s="161">
        <v>17518</v>
      </c>
      <c r="R11" s="161">
        <v>17966</v>
      </c>
      <c r="S11" s="161">
        <v>7339</v>
      </c>
      <c r="T11" s="161">
        <v>10731</v>
      </c>
      <c r="U11" s="161">
        <v>17520</v>
      </c>
      <c r="V11" s="161">
        <v>25698</v>
      </c>
      <c r="W11" s="162">
        <f>IFERROR(V11/U11-1,"-")</f>
        <v>0.46678082191780823</v>
      </c>
      <c r="X11" s="163">
        <f t="shared" si="3"/>
        <v>2.5015669709769726</v>
      </c>
      <c r="Y11" s="161">
        <f t="shared" si="4"/>
        <v>8178</v>
      </c>
      <c r="Z11" s="161">
        <f t="shared" si="5"/>
        <v>18359</v>
      </c>
      <c r="AA11" s="162">
        <f>V11/V$8</f>
        <v>0.4418728613924377</v>
      </c>
    </row>
    <row r="12" spans="1:27" x14ac:dyDescent="0.25">
      <c r="A12" s="1"/>
      <c r="B12" s="155" t="s">
        <v>104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104</v>
      </c>
      <c r="Q12" s="156">
        <v>19704</v>
      </c>
      <c r="R12" s="156">
        <v>18768</v>
      </c>
      <c r="S12" s="156">
        <v>8198</v>
      </c>
      <c r="T12" s="156">
        <v>11712</v>
      </c>
      <c r="U12" s="156">
        <v>17676</v>
      </c>
      <c r="V12" s="156">
        <v>20435</v>
      </c>
      <c r="W12" s="157">
        <f>IFERROR(V12/U12-1,"-")</f>
        <v>0.15608735007920349</v>
      </c>
      <c r="X12" s="158">
        <f t="shared" si="3"/>
        <v>1.4926811417418882</v>
      </c>
      <c r="Y12" s="156">
        <f t="shared" si="4"/>
        <v>2759</v>
      </c>
      <c r="Z12" s="156">
        <f t="shared" si="5"/>
        <v>12237</v>
      </c>
      <c r="AA12" s="157">
        <f>V12/V$8</f>
        <v>0.35137644651546673</v>
      </c>
    </row>
    <row r="13" spans="1:27" s="54" customFormat="1" x14ac:dyDescent="0.25">
      <c r="B13" s="160" t="s">
        <v>107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107</v>
      </c>
      <c r="Q13" s="161">
        <v>2265</v>
      </c>
      <c r="R13" s="161">
        <v>2421</v>
      </c>
      <c r="S13" s="161">
        <v>1288</v>
      </c>
      <c r="T13" s="161">
        <v>921</v>
      </c>
      <c r="U13" s="161">
        <v>2403</v>
      </c>
      <c r="V13" s="161">
        <v>2795</v>
      </c>
      <c r="W13" s="162">
        <f t="shared" ref="W13:W20" si="8">IFERROR(V13/U13-1,"-")</f>
        <v>0.16312942155638788</v>
      </c>
      <c r="X13" s="163">
        <f t="shared" si="3"/>
        <v>1.1700310559006213</v>
      </c>
      <c r="Y13" s="161">
        <f t="shared" si="4"/>
        <v>392</v>
      </c>
      <c r="Z13" s="161">
        <f t="shared" si="5"/>
        <v>1507</v>
      </c>
      <c r="AA13" s="162">
        <f t="shared" ref="AA13:AA20" si="9">V13/V$8</f>
        <v>4.8059562907302643E-2</v>
      </c>
    </row>
    <row r="14" spans="1:27" s="54" customFormat="1" x14ac:dyDescent="0.25">
      <c r="B14" s="160" t="s">
        <v>110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110</v>
      </c>
      <c r="Q14" s="161">
        <v>4527</v>
      </c>
      <c r="R14" s="161">
        <v>3905</v>
      </c>
      <c r="S14" s="161">
        <v>1481</v>
      </c>
      <c r="T14" s="161">
        <v>2395</v>
      </c>
      <c r="U14" s="161">
        <v>3482</v>
      </c>
      <c r="V14" s="161">
        <v>3814</v>
      </c>
      <c r="W14" s="162">
        <f t="shared" si="8"/>
        <v>9.5347501435956383E-2</v>
      </c>
      <c r="X14" s="163">
        <f t="shared" si="3"/>
        <v>1.5752869682646859</v>
      </c>
      <c r="Y14" s="161">
        <f t="shared" si="4"/>
        <v>332</v>
      </c>
      <c r="Z14" s="161">
        <f t="shared" si="5"/>
        <v>2333</v>
      </c>
      <c r="AA14" s="162">
        <f t="shared" si="9"/>
        <v>6.5581099437728912E-2</v>
      </c>
    </row>
    <row r="15" spans="1:27" x14ac:dyDescent="0.25">
      <c r="A15" s="1"/>
      <c r="B15" s="160" t="s">
        <v>113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113</v>
      </c>
      <c r="Q15" s="161">
        <v>4157</v>
      </c>
      <c r="R15" s="161">
        <v>3854</v>
      </c>
      <c r="S15" s="161">
        <v>1974</v>
      </c>
      <c r="T15" s="161">
        <v>3541</v>
      </c>
      <c r="U15" s="161">
        <v>3412</v>
      </c>
      <c r="V15" s="161">
        <v>3885</v>
      </c>
      <c r="W15" s="162">
        <f t="shared" si="8"/>
        <v>0.13862837045720977</v>
      </c>
      <c r="X15" s="163">
        <f t="shared" si="3"/>
        <v>0.96808510638297873</v>
      </c>
      <c r="Y15" s="161">
        <f t="shared" si="4"/>
        <v>473</v>
      </c>
      <c r="Z15" s="161">
        <f t="shared" si="5"/>
        <v>1911</v>
      </c>
      <c r="AA15" s="162">
        <f t="shared" si="9"/>
        <v>6.6801932699417102E-2</v>
      </c>
    </row>
    <row r="16" spans="1:27" x14ac:dyDescent="0.25">
      <c r="A16" s="1"/>
      <c r="B16" s="160" t="s">
        <v>120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120</v>
      </c>
      <c r="Q16" s="161">
        <v>535</v>
      </c>
      <c r="R16" s="161">
        <v>699</v>
      </c>
      <c r="S16" s="161">
        <v>323</v>
      </c>
      <c r="T16" s="161">
        <v>432</v>
      </c>
      <c r="U16" s="161">
        <v>1172</v>
      </c>
      <c r="V16" s="161">
        <v>938</v>
      </c>
      <c r="W16" s="162">
        <f t="shared" si="8"/>
        <v>-0.19965870307167233</v>
      </c>
      <c r="X16" s="163">
        <f t="shared" si="3"/>
        <v>1.9040247678018574</v>
      </c>
      <c r="Y16" s="161">
        <f t="shared" si="4"/>
        <v>-234</v>
      </c>
      <c r="Z16" s="161">
        <f t="shared" si="5"/>
        <v>615</v>
      </c>
      <c r="AA16" s="162">
        <f t="shared" si="9"/>
        <v>1.6128754922021423E-2</v>
      </c>
    </row>
    <row r="17" spans="1:27" x14ac:dyDescent="0.25">
      <c r="A17" s="1"/>
      <c r="B17" s="160" t="s">
        <v>116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116</v>
      </c>
      <c r="Q17" s="161">
        <v>534</v>
      </c>
      <c r="R17" s="161">
        <v>519</v>
      </c>
      <c r="S17" s="161">
        <v>351</v>
      </c>
      <c r="T17" s="161">
        <v>507</v>
      </c>
      <c r="U17" s="161">
        <v>682</v>
      </c>
      <c r="V17" s="161">
        <v>650</v>
      </c>
      <c r="W17" s="162">
        <f t="shared" si="8"/>
        <v>-4.692082111436946E-2</v>
      </c>
      <c r="X17" s="163">
        <f t="shared" si="3"/>
        <v>0.85185185185185186</v>
      </c>
      <c r="Y17" s="161">
        <f t="shared" si="4"/>
        <v>-32</v>
      </c>
      <c r="Z17" s="161">
        <f t="shared" si="5"/>
        <v>299</v>
      </c>
      <c r="AA17" s="162">
        <f t="shared" si="9"/>
        <v>1.117664253658201E-2</v>
      </c>
    </row>
    <row r="18" spans="1:27" x14ac:dyDescent="0.25">
      <c r="A18" s="1"/>
      <c r="B18" s="160" t="s">
        <v>125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125</v>
      </c>
      <c r="Q18" s="161">
        <v>176</v>
      </c>
      <c r="R18" s="161">
        <v>155</v>
      </c>
      <c r="S18" s="161">
        <v>124</v>
      </c>
      <c r="T18" s="161">
        <v>105</v>
      </c>
      <c r="U18" s="161">
        <v>270</v>
      </c>
      <c r="V18" s="161">
        <v>153</v>
      </c>
      <c r="W18" s="162">
        <f t="shared" si="8"/>
        <v>-0.43333333333333335</v>
      </c>
      <c r="X18" s="163">
        <f t="shared" si="3"/>
        <v>0.2338709677419355</v>
      </c>
      <c r="Y18" s="161">
        <f t="shared" si="4"/>
        <v>-117</v>
      </c>
      <c r="Z18" s="161">
        <f t="shared" si="5"/>
        <v>29</v>
      </c>
      <c r="AA18" s="162">
        <f t="shared" si="9"/>
        <v>2.6308097047646889E-3</v>
      </c>
    </row>
    <row r="19" spans="1:27" x14ac:dyDescent="0.25">
      <c r="A19" s="159" t="s">
        <v>141</v>
      </c>
      <c r="B19" s="160" t="s">
        <v>128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128</v>
      </c>
      <c r="Q19" s="161">
        <v>383</v>
      </c>
      <c r="R19" s="161">
        <v>271</v>
      </c>
      <c r="S19" s="161">
        <v>89</v>
      </c>
      <c r="T19" s="161">
        <v>96</v>
      </c>
      <c r="U19" s="161">
        <v>168</v>
      </c>
      <c r="V19" s="161">
        <v>270</v>
      </c>
      <c r="W19" s="162">
        <f t="shared" si="8"/>
        <v>0.60714285714285721</v>
      </c>
      <c r="X19" s="163">
        <f t="shared" si="3"/>
        <v>2.0337078651685392</v>
      </c>
      <c r="Y19" s="161">
        <f t="shared" si="4"/>
        <v>102</v>
      </c>
      <c r="Z19" s="161">
        <f t="shared" si="5"/>
        <v>181</v>
      </c>
      <c r="AA19" s="162">
        <f t="shared" si="9"/>
        <v>4.6426053613494505E-3</v>
      </c>
    </row>
    <row r="20" spans="1:27" x14ac:dyDescent="0.25">
      <c r="A20" s="165" t="s">
        <v>142</v>
      </c>
      <c r="B20" s="166" t="s">
        <v>142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142</v>
      </c>
      <c r="Q20" s="167">
        <f t="shared" ref="Q20:V20" si="11">Q12-SUM(Q13:Q19)</f>
        <v>7127</v>
      </c>
      <c r="R20" s="167">
        <f t="shared" si="11"/>
        <v>6944</v>
      </c>
      <c r="S20" s="167">
        <f t="shared" si="11"/>
        <v>2568</v>
      </c>
      <c r="T20" s="167">
        <f t="shared" si="11"/>
        <v>3715</v>
      </c>
      <c r="U20" s="167">
        <f t="shared" si="11"/>
        <v>6087</v>
      </c>
      <c r="V20" s="167">
        <f t="shared" si="11"/>
        <v>7930</v>
      </c>
      <c r="W20" s="168">
        <f t="shared" si="8"/>
        <v>0.30277640873993761</v>
      </c>
      <c r="X20" s="169">
        <f t="shared" si="3"/>
        <v>2.088006230529595</v>
      </c>
      <c r="Y20" s="167">
        <f>V20-U20</f>
        <v>1843</v>
      </c>
      <c r="Z20" s="167">
        <f t="shared" si="5"/>
        <v>5362</v>
      </c>
      <c r="AA20" s="168">
        <f t="shared" si="9"/>
        <v>0.13635503894630052</v>
      </c>
    </row>
    <row r="21" spans="1:27" x14ac:dyDescent="0.25">
      <c r="B21" s="151" t="s">
        <v>41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65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94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100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97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104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107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110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113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120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116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125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128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142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42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65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94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100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97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104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107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110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113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120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116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125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128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142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43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65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94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100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97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104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107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110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113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120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116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125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128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142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44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65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94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100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97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104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107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110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113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120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116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125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128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142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45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65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94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100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97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104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107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110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113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120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116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125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128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142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46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65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94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100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97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104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107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110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113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120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116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125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128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142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47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65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94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100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97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104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107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110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113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120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116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125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128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142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48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65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94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100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97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104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107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110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113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120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116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125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128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142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49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65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94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100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97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104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107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110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113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120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116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125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128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142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50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65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94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100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97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104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107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110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113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120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116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125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128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142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5476E-C6BB-4329-9D98-529F945FD657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2"/>
      <c r="D6" s="262"/>
      <c r="E6" s="262"/>
      <c r="F6" s="262"/>
      <c r="G6" s="262"/>
      <c r="H6" s="262"/>
      <c r="I6" s="262"/>
      <c r="J6" s="262"/>
      <c r="K6" s="262"/>
      <c r="N6" s="262" t="s">
        <v>257</v>
      </c>
      <c r="O6" s="262"/>
      <c r="P6" s="262"/>
      <c r="Q6" s="262"/>
      <c r="R6" s="262"/>
      <c r="S6" s="262"/>
      <c r="T6" s="262"/>
      <c r="U6" s="262"/>
      <c r="V6" s="262"/>
    </row>
    <row r="7" spans="1:22" ht="6" customHeight="1" x14ac:dyDescent="0.25"/>
    <row r="8" spans="1:22" ht="15.75" x14ac:dyDescent="0.25">
      <c r="B8" s="141"/>
      <c r="C8" s="297" t="s">
        <v>40</v>
      </c>
      <c r="D8" s="298"/>
      <c r="E8" s="298"/>
      <c r="F8" s="298"/>
      <c r="G8" s="298"/>
      <c r="H8" s="298"/>
      <c r="I8" s="298"/>
      <c r="J8" s="298"/>
      <c r="K8" s="298"/>
    </row>
    <row r="9" spans="1:22" s="142" customFormat="1" ht="72" customHeight="1" x14ac:dyDescent="0.25">
      <c r="A9"/>
      <c r="B9" s="143"/>
      <c r="C9" s="170" t="s">
        <v>221</v>
      </c>
      <c r="D9" s="170" t="s">
        <v>232</v>
      </c>
      <c r="E9" s="170" t="s">
        <v>222</v>
      </c>
      <c r="F9" s="170" t="s">
        <v>223</v>
      </c>
      <c r="G9" s="170" t="s">
        <v>224</v>
      </c>
      <c r="H9" s="170" t="s">
        <v>225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221</v>
      </c>
      <c r="P9" s="170" t="s">
        <v>222</v>
      </c>
      <c r="Q9" s="170" t="s">
        <v>223</v>
      </c>
      <c r="R9" s="170" t="s">
        <v>224</v>
      </c>
      <c r="S9" s="170" t="s">
        <v>225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40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46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65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65</v>
      </c>
      <c r="O11" s="174">
        <v>4286</v>
      </c>
      <c r="P11" s="174">
        <v>2751</v>
      </c>
      <c r="Q11" s="174">
        <v>3819</v>
      </c>
      <c r="R11" s="174">
        <v>5279</v>
      </c>
      <c r="S11" s="174">
        <v>5198</v>
      </c>
      <c r="T11" s="175">
        <f t="shared" ref="T11:T23" si="2">IFERROR(S11/R11-1,"-")</f>
        <v>-1.5343815116499293E-2</v>
      </c>
      <c r="U11" s="175">
        <f t="shared" ref="U11:U23" si="3">IFERROR(S11/O11-1,"-")</f>
        <v>0.21278581427904797</v>
      </c>
      <c r="V11" s="175">
        <f>S11/S11</f>
        <v>1</v>
      </c>
    </row>
    <row r="12" spans="1:22" x14ac:dyDescent="0.25">
      <c r="B12" s="155" t="s">
        <v>94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94</v>
      </c>
      <c r="O12" s="156">
        <v>3003</v>
      </c>
      <c r="P12" s="156">
        <v>1782</v>
      </c>
      <c r="Q12" s="156">
        <v>2528</v>
      </c>
      <c r="R12" s="156">
        <v>3658</v>
      </c>
      <c r="S12" s="156">
        <v>3702</v>
      </c>
      <c r="T12" s="157">
        <f t="shared" si="2"/>
        <v>1.2028430836522608E-2</v>
      </c>
      <c r="U12" s="158">
        <f t="shared" si="3"/>
        <v>0.23276723276723277</v>
      </c>
      <c r="V12" s="157">
        <f>S12/S11</f>
        <v>0.71219699884570986</v>
      </c>
    </row>
    <row r="13" spans="1:22" x14ac:dyDescent="0.25">
      <c r="B13" s="160" t="s">
        <v>100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100</v>
      </c>
      <c r="O13" s="161">
        <v>1363</v>
      </c>
      <c r="P13" s="161">
        <v>1083</v>
      </c>
      <c r="Q13" s="161">
        <v>1015</v>
      </c>
      <c r="R13" s="161">
        <v>1392</v>
      </c>
      <c r="S13" s="161">
        <v>1452</v>
      </c>
      <c r="T13" s="162">
        <f t="shared" si="2"/>
        <v>4.31034482758621E-2</v>
      </c>
      <c r="U13" s="163">
        <f t="shared" si="3"/>
        <v>6.5297138664710097E-2</v>
      </c>
      <c r="V13" s="162">
        <f>S13/S11</f>
        <v>0.27933820700269335</v>
      </c>
    </row>
    <row r="14" spans="1:22" x14ac:dyDescent="0.25">
      <c r="B14" s="160" t="s">
        <v>97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97</v>
      </c>
      <c r="O14" s="161">
        <v>1640</v>
      </c>
      <c r="P14" s="161">
        <v>699</v>
      </c>
      <c r="Q14" s="161">
        <v>1513</v>
      </c>
      <c r="R14" s="161">
        <v>2266</v>
      </c>
      <c r="S14" s="161">
        <v>2250</v>
      </c>
      <c r="T14" s="162">
        <f t="shared" si="2"/>
        <v>-7.0609002647837871E-3</v>
      </c>
      <c r="U14" s="163">
        <f t="shared" si="3"/>
        <v>0.37195121951219523</v>
      </c>
      <c r="V14" s="162">
        <f>S14/S11</f>
        <v>0.43285879184301657</v>
      </c>
    </row>
    <row r="15" spans="1:22" x14ac:dyDescent="0.25">
      <c r="B15" s="155" t="s">
        <v>104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104</v>
      </c>
      <c r="O15" s="156">
        <v>1283</v>
      </c>
      <c r="P15" s="156">
        <v>969</v>
      </c>
      <c r="Q15" s="156">
        <v>1291</v>
      </c>
      <c r="R15" s="156">
        <v>1621</v>
      </c>
      <c r="S15" s="156">
        <v>1496</v>
      </c>
      <c r="T15" s="157">
        <f t="shared" si="2"/>
        <v>-7.7112893275755656E-2</v>
      </c>
      <c r="U15" s="158">
        <f t="shared" si="3"/>
        <v>0.16601714731098993</v>
      </c>
      <c r="V15" s="157">
        <f>S15/S11</f>
        <v>0.28780300115429014</v>
      </c>
    </row>
    <row r="16" spans="1:22" x14ac:dyDescent="0.25">
      <c r="B16" s="160" t="s">
        <v>107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107</v>
      </c>
      <c r="O16" s="161">
        <v>179</v>
      </c>
      <c r="P16" s="161">
        <v>22</v>
      </c>
      <c r="Q16" s="161">
        <v>147</v>
      </c>
      <c r="R16" s="161">
        <v>163</v>
      </c>
      <c r="S16" s="161">
        <v>165</v>
      </c>
      <c r="T16" s="162">
        <f t="shared" si="2"/>
        <v>1.2269938650306678E-2</v>
      </c>
      <c r="U16" s="163">
        <f t="shared" si="3"/>
        <v>-7.8212290502793325E-2</v>
      </c>
      <c r="V16" s="162">
        <f>S16/S11</f>
        <v>3.174297806848788E-2</v>
      </c>
    </row>
    <row r="17" spans="1:22" x14ac:dyDescent="0.25">
      <c r="B17" s="160" t="s">
        <v>110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110</v>
      </c>
      <c r="O17" s="161">
        <v>267</v>
      </c>
      <c r="P17" s="161">
        <v>134</v>
      </c>
      <c r="Q17" s="161">
        <v>244</v>
      </c>
      <c r="R17" s="161">
        <v>254</v>
      </c>
      <c r="S17" s="161">
        <v>285</v>
      </c>
      <c r="T17" s="162">
        <f t="shared" si="2"/>
        <v>0.12204724409448819</v>
      </c>
      <c r="U17" s="163">
        <f t="shared" si="3"/>
        <v>6.7415730337078594E-2</v>
      </c>
      <c r="V17" s="162">
        <f>S17/S11</f>
        <v>5.4828780300115426E-2</v>
      </c>
    </row>
    <row r="18" spans="1:22" x14ac:dyDescent="0.25">
      <c r="B18" s="160" t="s">
        <v>113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113</v>
      </c>
      <c r="O18" s="161">
        <v>330</v>
      </c>
      <c r="P18" s="161">
        <v>400</v>
      </c>
      <c r="Q18" s="161">
        <v>290</v>
      </c>
      <c r="R18" s="161">
        <v>324</v>
      </c>
      <c r="S18" s="161">
        <v>307</v>
      </c>
      <c r="T18" s="162">
        <f t="shared" si="2"/>
        <v>-5.2469135802469147E-2</v>
      </c>
      <c r="U18" s="163">
        <f t="shared" si="3"/>
        <v>-6.9696969696969702E-2</v>
      </c>
      <c r="V18" s="162">
        <f>S18/S11</f>
        <v>5.9061177375913813E-2</v>
      </c>
    </row>
    <row r="19" spans="1:22" x14ac:dyDescent="0.25">
      <c r="B19" s="160" t="s">
        <v>120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120</v>
      </c>
      <c r="O19" s="161">
        <v>34</v>
      </c>
      <c r="P19" s="161">
        <v>21</v>
      </c>
      <c r="Q19" s="161">
        <v>89</v>
      </c>
      <c r="R19" s="161">
        <v>49</v>
      </c>
      <c r="S19" s="161">
        <v>46</v>
      </c>
      <c r="T19" s="162">
        <f t="shared" si="2"/>
        <v>-6.1224489795918324E-2</v>
      </c>
      <c r="U19" s="163">
        <f t="shared" si="3"/>
        <v>0.35294117647058831</v>
      </c>
      <c r="V19" s="162">
        <f>S19/S11</f>
        <v>8.8495575221238937E-3</v>
      </c>
    </row>
    <row r="20" spans="1:22" x14ac:dyDescent="0.25">
      <c r="B20" s="160" t="s">
        <v>116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116</v>
      </c>
      <c r="O20" s="161">
        <v>20</v>
      </c>
      <c r="P20" s="161">
        <v>44</v>
      </c>
      <c r="Q20" s="161">
        <v>33</v>
      </c>
      <c r="R20" s="161">
        <v>32</v>
      </c>
      <c r="S20" s="161">
        <v>49</v>
      </c>
      <c r="T20" s="162">
        <f t="shared" si="2"/>
        <v>0.53125</v>
      </c>
      <c r="U20" s="163">
        <f t="shared" si="3"/>
        <v>1.4500000000000002</v>
      </c>
      <c r="V20" s="162">
        <f>S20/S11</f>
        <v>9.4267025779145829E-3</v>
      </c>
    </row>
    <row r="21" spans="1:22" x14ac:dyDescent="0.25">
      <c r="B21" s="160" t="s">
        <v>125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125</v>
      </c>
      <c r="O21" s="161">
        <v>4</v>
      </c>
      <c r="P21" s="161">
        <v>2</v>
      </c>
      <c r="Q21" s="161">
        <v>6</v>
      </c>
      <c r="R21" s="161">
        <v>2</v>
      </c>
      <c r="S21" s="161">
        <v>0</v>
      </c>
      <c r="T21" s="162">
        <f t="shared" si="2"/>
        <v>-1</v>
      </c>
      <c r="U21" s="163">
        <f t="shared" si="3"/>
        <v>-1</v>
      </c>
      <c r="V21" s="162">
        <f>S21/S11</f>
        <v>0</v>
      </c>
    </row>
    <row r="22" spans="1:22" x14ac:dyDescent="0.25">
      <c r="A22" s="165"/>
      <c r="B22" s="160" t="s">
        <v>128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128</v>
      </c>
      <c r="O22" s="161">
        <v>3</v>
      </c>
      <c r="P22" s="161">
        <v>12</v>
      </c>
      <c r="Q22" s="161">
        <v>6</v>
      </c>
      <c r="R22" s="161">
        <v>14</v>
      </c>
      <c r="S22" s="161">
        <v>4</v>
      </c>
      <c r="T22" s="162">
        <f t="shared" si="2"/>
        <v>-0.7142857142857143</v>
      </c>
      <c r="U22" s="163">
        <f t="shared" si="3"/>
        <v>0.33333333333333326</v>
      </c>
      <c r="V22" s="162">
        <f>S22/S11</f>
        <v>7.6952674105425169E-4</v>
      </c>
    </row>
    <row r="23" spans="1:22" x14ac:dyDescent="0.25">
      <c r="B23" s="166" t="s">
        <v>142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142</v>
      </c>
      <c r="O23" s="167">
        <f>O15-SUM(O16:O22)</f>
        <v>446</v>
      </c>
      <c r="P23" s="167">
        <f>P15-SUM(P16:P22)</f>
        <v>334</v>
      </c>
      <c r="Q23" s="167">
        <f>Q15-SUM(Q16:Q22)</f>
        <v>476</v>
      </c>
      <c r="R23" s="167">
        <f>R15-SUM(R16:R22)</f>
        <v>783</v>
      </c>
      <c r="S23" s="167">
        <f>S15-SUM(S16:S22)</f>
        <v>640</v>
      </c>
      <c r="T23" s="168">
        <f t="shared" si="2"/>
        <v>-0.18263090676883775</v>
      </c>
      <c r="U23" s="169">
        <f t="shared" si="3"/>
        <v>0.43497757847533625</v>
      </c>
      <c r="V23" s="168">
        <f>S23/S11</f>
        <v>0.12312427856868026</v>
      </c>
    </row>
    <row r="24" spans="1:22" x14ac:dyDescent="0.25">
      <c r="B24" s="151" t="s">
        <v>41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65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94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100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97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104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107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110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113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120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116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125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128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142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42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65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94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100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97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104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107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110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113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120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116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125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128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142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43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65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94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100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97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104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107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110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113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120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116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125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128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142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44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65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94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100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97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104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107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110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113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120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116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125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128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142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45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65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94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100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97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104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107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110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113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120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116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125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128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142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46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65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94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100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97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104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107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110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113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120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116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125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128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142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47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65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94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100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97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104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107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110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113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120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116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125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128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142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48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65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94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100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97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104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107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110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113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120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116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125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128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142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49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65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94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100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97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104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107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110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113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120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116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125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128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142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50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65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94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100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97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104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107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110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113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120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116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125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128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142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52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B2C3F-3FDC-410B-B152-39E149FEA45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2" t="s">
        <v>220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221</v>
      </c>
      <c r="F6" s="11" t="s">
        <v>222</v>
      </c>
      <c r="G6" s="11" t="s">
        <v>223</v>
      </c>
      <c r="H6" s="11" t="s">
        <v>224</v>
      </c>
      <c r="I6" s="11" t="s">
        <v>225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263" t="s">
        <v>46</v>
      </c>
      <c r="C7" s="266" t="s">
        <v>5</v>
      </c>
      <c r="D7" s="13" t="s">
        <v>27</v>
      </c>
      <c r="E7" s="14">
        <v>4065</v>
      </c>
      <c r="F7" s="14">
        <v>2659</v>
      </c>
      <c r="G7" s="14">
        <v>3632</v>
      </c>
      <c r="H7" s="14">
        <v>5013</v>
      </c>
      <c r="I7" s="14">
        <v>4992</v>
      </c>
      <c r="J7" s="15">
        <f>I7/H7-1</f>
        <v>-4.1891083183722699E-3</v>
      </c>
      <c r="K7" s="14">
        <f>I7-H7</f>
        <v>-21</v>
      </c>
      <c r="L7" s="15">
        <f>I7/E7-1</f>
        <v>0.22804428044280445</v>
      </c>
      <c r="M7" s="14">
        <f>I7-E7</f>
        <v>927</v>
      </c>
      <c r="N7" s="16">
        <f>I7/$I$7</f>
        <v>1</v>
      </c>
    </row>
    <row r="8" spans="2:14" x14ac:dyDescent="0.25">
      <c r="B8" s="264"/>
      <c r="C8" s="267"/>
      <c r="D8" s="17" t="s">
        <v>28</v>
      </c>
      <c r="E8" s="18">
        <v>4065</v>
      </c>
      <c r="F8" s="18">
        <v>2659</v>
      </c>
      <c r="G8" s="18">
        <v>3632</v>
      </c>
      <c r="H8" s="18">
        <v>5013</v>
      </c>
      <c r="I8" s="18">
        <v>4992</v>
      </c>
      <c r="J8" s="19">
        <f t="shared" ref="J8:J20" si="0">I8/H8-1</f>
        <v>-4.1891083183722699E-3</v>
      </c>
      <c r="K8" s="18">
        <f t="shared" ref="K8:K17" si="1">I8-H8</f>
        <v>-21</v>
      </c>
      <c r="L8" s="19">
        <f t="shared" ref="L8:L20" si="2">I8/E8-1</f>
        <v>0.22804428044280445</v>
      </c>
      <c r="M8" s="18">
        <f t="shared" ref="M8:M17" si="3">I8-E8</f>
        <v>927</v>
      </c>
      <c r="N8" s="20">
        <f>I8/$I$7</f>
        <v>1</v>
      </c>
    </row>
    <row r="9" spans="2:14" x14ac:dyDescent="0.25">
      <c r="B9" s="264"/>
      <c r="C9" s="268"/>
      <c r="D9" s="21" t="s">
        <v>29</v>
      </c>
      <c r="E9" s="22" t="s">
        <v>226</v>
      </c>
      <c r="F9" s="22" t="s">
        <v>226</v>
      </c>
      <c r="G9" s="22" t="s">
        <v>226</v>
      </c>
      <c r="H9" s="22" t="s">
        <v>226</v>
      </c>
      <c r="I9" s="22" t="s">
        <v>226</v>
      </c>
      <c r="J9" s="23" t="str">
        <f>IFERROR(I9/H9-1,"-")</f>
        <v>-</v>
      </c>
      <c r="K9" s="22" t="str">
        <f>IFERROR(I9-H9,"-")</f>
        <v>-</v>
      </c>
      <c r="L9" s="23" t="str">
        <f>IFERROR(I9/E9-1,"-")</f>
        <v>-</v>
      </c>
      <c r="M9" s="22" t="str">
        <f>IFERROR(I9-E9,"-")</f>
        <v>-</v>
      </c>
      <c r="N9" s="23" t="str">
        <f>IFERROR(I9/$I$7,"-")</f>
        <v>-</v>
      </c>
    </row>
    <row r="10" spans="2:14" x14ac:dyDescent="0.25">
      <c r="B10" s="264"/>
      <c r="C10" s="269" t="s">
        <v>30</v>
      </c>
      <c r="D10" s="24" t="s">
        <v>27</v>
      </c>
      <c r="E10" s="25">
        <v>4286</v>
      </c>
      <c r="F10" s="25">
        <v>2751</v>
      </c>
      <c r="G10" s="25">
        <v>3819</v>
      </c>
      <c r="H10" s="25">
        <v>5279</v>
      </c>
      <c r="I10" s="25">
        <v>5198</v>
      </c>
      <c r="J10" s="26">
        <f t="shared" si="0"/>
        <v>-1.5343815116499293E-2</v>
      </c>
      <c r="K10" s="25">
        <f t="shared" si="1"/>
        <v>-81</v>
      </c>
      <c r="L10" s="26">
        <f t="shared" si="2"/>
        <v>0.21278581427904797</v>
      </c>
      <c r="M10" s="25">
        <f t="shared" si="3"/>
        <v>912</v>
      </c>
      <c r="N10" s="16">
        <f>I10/$I$10</f>
        <v>1</v>
      </c>
    </row>
    <row r="11" spans="2:14" x14ac:dyDescent="0.25">
      <c r="B11" s="264"/>
      <c r="C11" s="270"/>
      <c r="D11" s="4" t="s">
        <v>28</v>
      </c>
      <c r="E11" s="27">
        <v>4286</v>
      </c>
      <c r="F11" s="27">
        <v>2751</v>
      </c>
      <c r="G11" s="27">
        <v>3819</v>
      </c>
      <c r="H11" s="27">
        <v>5279</v>
      </c>
      <c r="I11" s="27">
        <v>5198</v>
      </c>
      <c r="J11" s="28">
        <f t="shared" si="0"/>
        <v>-1.5343815116499293E-2</v>
      </c>
      <c r="K11" s="27">
        <f t="shared" si="1"/>
        <v>-81</v>
      </c>
      <c r="L11" s="28">
        <f t="shared" si="2"/>
        <v>0.21278581427904797</v>
      </c>
      <c r="M11" s="27">
        <f t="shared" si="3"/>
        <v>912</v>
      </c>
      <c r="N11" s="29">
        <f>I11/$I$10</f>
        <v>1</v>
      </c>
    </row>
    <row r="12" spans="2:14" x14ac:dyDescent="0.25">
      <c r="B12" s="264"/>
      <c r="C12" s="271"/>
      <c r="D12" s="30" t="s">
        <v>29</v>
      </c>
      <c r="E12" s="31" t="s">
        <v>226</v>
      </c>
      <c r="F12" s="31" t="s">
        <v>226</v>
      </c>
      <c r="G12" s="31" t="s">
        <v>226</v>
      </c>
      <c r="H12" s="31" t="s">
        <v>226</v>
      </c>
      <c r="I12" s="31" t="s">
        <v>226</v>
      </c>
      <c r="J12" s="32" t="str">
        <f>IFERROR(I12/H12-1,"-")</f>
        <v>-</v>
      </c>
      <c r="K12" s="31" t="str">
        <f>IFERROR(I12-H12,"-")</f>
        <v>-</v>
      </c>
      <c r="L12" s="32" t="str">
        <f>IFERROR(I12/E12-1,"-")</f>
        <v>-</v>
      </c>
      <c r="M12" s="31" t="str">
        <f>IFERROR(I12-E12,"-")</f>
        <v>-</v>
      </c>
      <c r="N12" s="32" t="str">
        <f>IFERROR(I12/$I$10,"-")</f>
        <v>-</v>
      </c>
    </row>
    <row r="13" spans="2:14" x14ac:dyDescent="0.25">
      <c r="B13" s="264"/>
      <c r="C13" s="266" t="s">
        <v>18</v>
      </c>
      <c r="D13" s="13" t="s">
        <v>27</v>
      </c>
      <c r="E13" s="14">
        <v>11342</v>
      </c>
      <c r="F13" s="14">
        <v>5644</v>
      </c>
      <c r="G13" s="14">
        <v>10085</v>
      </c>
      <c r="H13" s="14">
        <v>12793</v>
      </c>
      <c r="I13" s="14">
        <v>12513</v>
      </c>
      <c r="J13" s="15">
        <f t="shared" si="0"/>
        <v>-2.1886969436410553E-2</v>
      </c>
      <c r="K13" s="14">
        <f t="shared" si="1"/>
        <v>-280</v>
      </c>
      <c r="L13" s="15">
        <f t="shared" si="2"/>
        <v>0.10324457767589501</v>
      </c>
      <c r="M13" s="14">
        <f t="shared" si="3"/>
        <v>1171</v>
      </c>
      <c r="N13" s="16">
        <f>I13/$I$13</f>
        <v>1</v>
      </c>
    </row>
    <row r="14" spans="2:14" x14ac:dyDescent="0.25">
      <c r="B14" s="264"/>
      <c r="C14" s="267"/>
      <c r="D14" s="17" t="s">
        <v>28</v>
      </c>
      <c r="E14" s="18">
        <v>11342</v>
      </c>
      <c r="F14" s="18">
        <v>5644</v>
      </c>
      <c r="G14" s="18">
        <v>10085</v>
      </c>
      <c r="H14" s="18">
        <v>12793</v>
      </c>
      <c r="I14" s="18">
        <v>12513</v>
      </c>
      <c r="J14" s="19">
        <f t="shared" si="0"/>
        <v>-2.1886969436410553E-2</v>
      </c>
      <c r="K14" s="18">
        <f t="shared" si="1"/>
        <v>-280</v>
      </c>
      <c r="L14" s="19">
        <f t="shared" si="2"/>
        <v>0.10324457767589501</v>
      </c>
      <c r="M14" s="18">
        <f t="shared" si="3"/>
        <v>1171</v>
      </c>
      <c r="N14" s="20">
        <f>I14/$I$13</f>
        <v>1</v>
      </c>
    </row>
    <row r="15" spans="2:14" x14ac:dyDescent="0.25">
      <c r="B15" s="264"/>
      <c r="C15" s="268"/>
      <c r="D15" s="21" t="s">
        <v>29</v>
      </c>
      <c r="E15" s="22" t="s">
        <v>226</v>
      </c>
      <c r="F15" s="22" t="s">
        <v>226</v>
      </c>
      <c r="G15" s="22" t="s">
        <v>226</v>
      </c>
      <c r="H15" s="22" t="s">
        <v>226</v>
      </c>
      <c r="I15" s="22" t="s">
        <v>226</v>
      </c>
      <c r="J15" s="23" t="str">
        <f>IFERROR(I15/H15-1,"-")</f>
        <v>-</v>
      </c>
      <c r="K15" s="22" t="str">
        <f>IFERROR(I15-H15,"-")</f>
        <v>-</v>
      </c>
      <c r="L15" s="23" t="str">
        <f>IFERROR(I15/E15-1,"-")</f>
        <v>-</v>
      </c>
      <c r="M15" s="22" t="str">
        <f>IFERROR(I15-E15,"-")</f>
        <v>-</v>
      </c>
      <c r="N15" s="23" t="str">
        <f>IFERROR(I15/$I$13,"-")</f>
        <v>-</v>
      </c>
    </row>
    <row r="16" spans="2:14" x14ac:dyDescent="0.25">
      <c r="B16" s="264"/>
      <c r="C16" s="269" t="s">
        <v>19</v>
      </c>
      <c r="D16" s="24" t="s">
        <v>27</v>
      </c>
      <c r="E16" s="33">
        <v>2.7901599015990159</v>
      </c>
      <c r="F16" s="33">
        <v>2.1226024821361413</v>
      </c>
      <c r="G16" s="33">
        <v>2.77670704845815</v>
      </c>
      <c r="H16" s="33">
        <v>2.5519648912826649</v>
      </c>
      <c r="I16" s="33">
        <v>2.5066105769230771</v>
      </c>
      <c r="J16" s="34">
        <f t="shared" si="0"/>
        <v>-1.7772311254953044E-2</v>
      </c>
      <c r="K16" s="35">
        <f t="shared" si="1"/>
        <v>-4.5354314359587811E-2</v>
      </c>
      <c r="L16" s="34">
        <f t="shared" si="2"/>
        <v>-0.10162475796223691</v>
      </c>
      <c r="M16" s="35">
        <f t="shared" si="3"/>
        <v>-0.28354932467593885</v>
      </c>
      <c r="N16" s="36"/>
    </row>
    <row r="17" spans="2:14" x14ac:dyDescent="0.25">
      <c r="B17" s="264"/>
      <c r="C17" s="270"/>
      <c r="D17" s="4" t="s">
        <v>28</v>
      </c>
      <c r="E17" s="37">
        <f>E14/E8</f>
        <v>2.7901599015990159</v>
      </c>
      <c r="F17" s="37">
        <f t="shared" ref="F17:I17" si="4">F14/F8</f>
        <v>2.1226024821361413</v>
      </c>
      <c r="G17" s="37">
        <f t="shared" si="4"/>
        <v>2.77670704845815</v>
      </c>
      <c r="H17" s="37">
        <f t="shared" si="4"/>
        <v>2.5519648912826649</v>
      </c>
      <c r="I17" s="37">
        <f t="shared" si="4"/>
        <v>2.5066105769230771</v>
      </c>
      <c r="J17" s="38">
        <f t="shared" si="0"/>
        <v>-1.7772311254953044E-2</v>
      </c>
      <c r="K17" s="39">
        <f t="shared" si="1"/>
        <v>-4.5354314359587811E-2</v>
      </c>
      <c r="L17" s="38">
        <f t="shared" si="2"/>
        <v>-0.10162475796223691</v>
      </c>
      <c r="M17" s="39">
        <f t="shared" si="3"/>
        <v>-0.28354932467593885</v>
      </c>
      <c r="N17" s="40"/>
    </row>
    <row r="18" spans="2:14" x14ac:dyDescent="0.25">
      <c r="B18" s="264"/>
      <c r="C18" s="271"/>
      <c r="D18" s="30" t="s">
        <v>29</v>
      </c>
      <c r="E18" s="41" t="str">
        <f>IFERROR(E15/E9,"-")</f>
        <v>-</v>
      </c>
      <c r="F18" s="41" t="str">
        <f t="shared" ref="F18:I18" si="5">IFERROR(F15/F9,"-")</f>
        <v>-</v>
      </c>
      <c r="G18" s="41" t="str">
        <f t="shared" si="5"/>
        <v>-</v>
      </c>
      <c r="H18" s="41" t="str">
        <f t="shared" si="5"/>
        <v>-</v>
      </c>
      <c r="I18" s="41" t="str">
        <f t="shared" si="5"/>
        <v>-</v>
      </c>
      <c r="J18" s="32" t="str">
        <f>IFERROR(I18/H18-1,"-")</f>
        <v>-</v>
      </c>
      <c r="K18" s="31" t="str">
        <f>IFERROR(I18-H18,"-")</f>
        <v>-</v>
      </c>
      <c r="L18" s="32" t="str">
        <f>IFERROR(I18/E18-1,"-")</f>
        <v>-</v>
      </c>
      <c r="M18" s="31" t="str">
        <f>IFERROR(I18-E18,"-")</f>
        <v>-</v>
      </c>
      <c r="N18" s="32"/>
    </row>
    <row r="19" spans="2:14" x14ac:dyDescent="0.25">
      <c r="B19" s="264"/>
      <c r="C19" s="272" t="s">
        <v>31</v>
      </c>
      <c r="D19" s="13" t="s">
        <v>27</v>
      </c>
      <c r="E19" s="16">
        <v>0.4703</v>
      </c>
      <c r="F19" s="16">
        <v>0.39149999999999996</v>
      </c>
      <c r="G19" s="16">
        <v>0.49070000000000003</v>
      </c>
      <c r="H19" s="16">
        <v>0.62240000000000006</v>
      </c>
      <c r="I19" s="16">
        <v>0.5998</v>
      </c>
      <c r="J19" s="15">
        <f t="shared" si="0"/>
        <v>-3.6311053984575903E-2</v>
      </c>
      <c r="K19" s="42">
        <f>(I19-H19)*100</f>
        <v>-2.2600000000000064</v>
      </c>
      <c r="L19" s="15">
        <f t="shared" si="2"/>
        <v>0.27535615564533278</v>
      </c>
      <c r="M19" s="42">
        <f>(I19-E19)*100</f>
        <v>12.950000000000001</v>
      </c>
      <c r="N19" s="16"/>
    </row>
    <row r="20" spans="2:14" x14ac:dyDescent="0.25">
      <c r="B20" s="264"/>
      <c r="C20" s="273"/>
      <c r="D20" s="17" t="s">
        <v>28</v>
      </c>
      <c r="E20" s="20">
        <v>0.4703</v>
      </c>
      <c r="F20" s="20">
        <v>0.39149999999999996</v>
      </c>
      <c r="G20" s="20">
        <v>0.49070000000000003</v>
      </c>
      <c r="H20" s="20">
        <v>0.62240000000000006</v>
      </c>
      <c r="I20" s="20">
        <v>0.5998</v>
      </c>
      <c r="J20" s="19">
        <f t="shared" si="0"/>
        <v>-3.6311053984575903E-2</v>
      </c>
      <c r="K20" s="43">
        <f>(I20-H20)*100</f>
        <v>-2.2600000000000064</v>
      </c>
      <c r="L20" s="19">
        <f t="shared" si="2"/>
        <v>0.27535615564533278</v>
      </c>
      <c r="M20" s="43">
        <f>(I20-E20)*100</f>
        <v>12.950000000000001</v>
      </c>
      <c r="N20" s="20"/>
    </row>
    <row r="21" spans="2:14" x14ac:dyDescent="0.25">
      <c r="B21" s="264"/>
      <c r="C21" s="274"/>
      <c r="D21" s="21" t="s">
        <v>29</v>
      </c>
      <c r="E21" s="23" t="s">
        <v>226</v>
      </c>
      <c r="F21" s="23" t="s">
        <v>226</v>
      </c>
      <c r="G21" s="23" t="s">
        <v>226</v>
      </c>
      <c r="H21" s="23" t="s">
        <v>226</v>
      </c>
      <c r="I21" s="23" t="s">
        <v>226</v>
      </c>
      <c r="J21" s="23" t="str">
        <f>IFERROR(I21/H21-1,"-")</f>
        <v>-</v>
      </c>
      <c r="K21" s="22" t="str">
        <f>IFERROR(I21-H21,"-")</f>
        <v>-</v>
      </c>
      <c r="L21" s="23" t="str">
        <f>IFERROR(I21/E21-1,"-")</f>
        <v>-</v>
      </c>
      <c r="M21" s="22" t="str">
        <f>IFERROR(I21-E21,"-")</f>
        <v>-</v>
      </c>
      <c r="N21" s="44"/>
    </row>
    <row r="22" spans="2:14" x14ac:dyDescent="0.25">
      <c r="B22" s="264"/>
      <c r="C22" s="275" t="s">
        <v>32</v>
      </c>
      <c r="D22" s="24" t="s">
        <v>27</v>
      </c>
      <c r="E22" s="25">
        <v>778</v>
      </c>
      <c r="F22" s="25">
        <v>465</v>
      </c>
      <c r="G22" s="25">
        <v>663</v>
      </c>
      <c r="H22" s="25">
        <v>663</v>
      </c>
      <c r="I22" s="25">
        <v>673</v>
      </c>
      <c r="J22" s="34">
        <f>I22/H22-1</f>
        <v>1.5082956259426794E-2</v>
      </c>
      <c r="K22" s="25">
        <f>I22-H22</f>
        <v>10</v>
      </c>
      <c r="L22" s="34">
        <f>I22/E22-1</f>
        <v>-0.13496143958868889</v>
      </c>
      <c r="M22" s="25">
        <f>I22-E22</f>
        <v>-105</v>
      </c>
      <c r="N22" s="36">
        <f>I22/$I$22</f>
        <v>1</v>
      </c>
    </row>
    <row r="23" spans="2:14" x14ac:dyDescent="0.25">
      <c r="B23" s="264"/>
      <c r="C23" s="276"/>
      <c r="D23" s="4" t="s">
        <v>28</v>
      </c>
      <c r="E23" s="27">
        <v>778</v>
      </c>
      <c r="F23" s="27">
        <v>465</v>
      </c>
      <c r="G23" s="27">
        <v>663</v>
      </c>
      <c r="H23" s="27">
        <v>663</v>
      </c>
      <c r="I23" s="27">
        <v>673</v>
      </c>
      <c r="J23" s="38">
        <f>I23/H23-1</f>
        <v>1.5082956259426794E-2</v>
      </c>
      <c r="K23" s="27">
        <f>I23-H23</f>
        <v>10</v>
      </c>
      <c r="L23" s="38">
        <f>I23/E23-1</f>
        <v>-0.13496143958868889</v>
      </c>
      <c r="M23" s="27">
        <f>I23-E23</f>
        <v>-105</v>
      </c>
      <c r="N23" s="40">
        <f>I23/$I$22</f>
        <v>1</v>
      </c>
    </row>
    <row r="24" spans="2:14" x14ac:dyDescent="0.25">
      <c r="B24" s="265"/>
      <c r="C24" s="277"/>
      <c r="D24" s="30" t="s">
        <v>29</v>
      </c>
      <c r="E24" s="31" t="s">
        <v>226</v>
      </c>
      <c r="F24" s="31" t="s">
        <v>226</v>
      </c>
      <c r="G24" s="31" t="s">
        <v>226</v>
      </c>
      <c r="H24" s="31" t="s">
        <v>226</v>
      </c>
      <c r="I24" s="31" t="s">
        <v>226</v>
      </c>
      <c r="J24" s="32" t="str">
        <f>IFERROR(I24/H24-1,"-")</f>
        <v>-</v>
      </c>
      <c r="K24" s="31" t="str">
        <f>IFERROR(I24-H24,"-")</f>
        <v>-</v>
      </c>
      <c r="L24" s="32" t="str">
        <f>IFERROR(I24/E24-1,"-")</f>
        <v>-</v>
      </c>
      <c r="M24" s="31" t="str">
        <f>IFERROR(I24-E24,"-")</f>
        <v>-</v>
      </c>
      <c r="N24" s="32" t="str">
        <f>IFERROR(I24/$I$22,"-")</f>
        <v>-</v>
      </c>
    </row>
    <row r="25" spans="2:14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45"/>
    </row>
    <row r="26" spans="2:14" ht="24.75" customHeight="1" x14ac:dyDescent="0.25">
      <c r="B26" s="279" t="s">
        <v>33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</row>
    <row r="29" spans="2:14" ht="21.75" customHeight="1" thickBot="1" x14ac:dyDescent="0.3">
      <c r="B29" s="262" t="s">
        <v>220</v>
      </c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227</v>
      </c>
      <c r="F31" s="11" t="s">
        <v>228</v>
      </c>
      <c r="G31" s="11" t="s">
        <v>229</v>
      </c>
      <c r="H31" s="11" t="s">
        <v>230</v>
      </c>
      <c r="I31" s="11" t="s">
        <v>231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263" t="s">
        <v>46</v>
      </c>
      <c r="C32" s="266" t="s">
        <v>5</v>
      </c>
      <c r="D32" s="13" t="s">
        <v>27</v>
      </c>
      <c r="E32" s="47">
        <v>23058</v>
      </c>
      <c r="F32" s="47">
        <v>9308</v>
      </c>
      <c r="G32" s="47">
        <v>20151</v>
      </c>
      <c r="H32" s="47">
        <v>26502</v>
      </c>
      <c r="I32" s="47">
        <v>25234</v>
      </c>
      <c r="J32" s="15">
        <f>I32/H32-1</f>
        <v>-4.7845445626745198E-2</v>
      </c>
      <c r="K32" s="14">
        <f>I32-H32</f>
        <v>-1268</v>
      </c>
      <c r="L32" s="15">
        <f>I32/E32-1</f>
        <v>9.4370717321536901E-2</v>
      </c>
      <c r="M32" s="14">
        <f>I32-E32</f>
        <v>2176</v>
      </c>
      <c r="N32" s="16">
        <f>I32/$I$32</f>
        <v>1</v>
      </c>
    </row>
    <row r="33" spans="1:14" x14ac:dyDescent="0.25">
      <c r="B33" s="264"/>
      <c r="C33" s="267"/>
      <c r="D33" s="17" t="s">
        <v>28</v>
      </c>
      <c r="E33" s="48">
        <v>23058</v>
      </c>
      <c r="F33" s="48">
        <v>9308</v>
      </c>
      <c r="G33" s="48">
        <v>20151</v>
      </c>
      <c r="H33" s="48">
        <v>26502</v>
      </c>
      <c r="I33" s="48">
        <v>25234</v>
      </c>
      <c r="J33" s="19">
        <f t="shared" ref="J33:J45" si="6">I33/H33-1</f>
        <v>-4.7845445626745198E-2</v>
      </c>
      <c r="K33" s="18">
        <f t="shared" ref="K33:K42" si="7">I33-H33</f>
        <v>-1268</v>
      </c>
      <c r="L33" s="19">
        <f t="shared" ref="L33:L45" si="8">I33/E33-1</f>
        <v>9.4370717321536901E-2</v>
      </c>
      <c r="M33" s="18">
        <f t="shared" ref="M33:M42" si="9">I33-E33</f>
        <v>2176</v>
      </c>
      <c r="N33" s="20">
        <f>I33/$I$32</f>
        <v>1</v>
      </c>
    </row>
    <row r="34" spans="1:14" x14ac:dyDescent="0.25">
      <c r="B34" s="264"/>
      <c r="C34" s="268"/>
      <c r="D34" s="21" t="s">
        <v>29</v>
      </c>
      <c r="E34" s="22" t="s">
        <v>226</v>
      </c>
      <c r="F34" s="22" t="s">
        <v>226</v>
      </c>
      <c r="G34" s="22" t="s">
        <v>226</v>
      </c>
      <c r="H34" s="22" t="s">
        <v>226</v>
      </c>
      <c r="I34" s="22" t="s">
        <v>226</v>
      </c>
      <c r="J34" s="23" t="str">
        <f>IFERROR(I34/H34-1,"-")</f>
        <v>-</v>
      </c>
      <c r="K34" s="22" t="str">
        <f>IFERROR(I34-H34,"-")</f>
        <v>-</v>
      </c>
      <c r="L34" s="23" t="str">
        <f>IFERROR(I34/E34-1,"-")</f>
        <v>-</v>
      </c>
      <c r="M34" s="22" t="str">
        <f>IFERROR(I34-E34,"-")</f>
        <v>-</v>
      </c>
      <c r="N34" s="23" t="str">
        <f>IFERROR(I34/I32,"-")</f>
        <v>-</v>
      </c>
    </row>
    <row r="35" spans="1:14" x14ac:dyDescent="0.25">
      <c r="B35" s="264"/>
      <c r="C35" s="269" t="s">
        <v>30</v>
      </c>
      <c r="D35" s="24" t="s">
        <v>27</v>
      </c>
      <c r="E35" s="49">
        <v>24386</v>
      </c>
      <c r="F35" s="49">
        <v>9668</v>
      </c>
      <c r="G35" s="49">
        <v>21353</v>
      </c>
      <c r="H35" s="49">
        <v>27855</v>
      </c>
      <c r="I35" s="49">
        <v>26672</v>
      </c>
      <c r="J35" s="26">
        <f t="shared" si="6"/>
        <v>-4.2469933584634689E-2</v>
      </c>
      <c r="K35" s="25">
        <f t="shared" si="7"/>
        <v>-1183</v>
      </c>
      <c r="L35" s="26">
        <f t="shared" si="8"/>
        <v>9.3742311162142267E-2</v>
      </c>
      <c r="M35" s="25">
        <f t="shared" si="9"/>
        <v>2286</v>
      </c>
      <c r="N35" s="16">
        <f>I35/$I$35</f>
        <v>1</v>
      </c>
    </row>
    <row r="36" spans="1:14" x14ac:dyDescent="0.25">
      <c r="B36" s="264"/>
      <c r="C36" s="270"/>
      <c r="D36" s="4" t="s">
        <v>28</v>
      </c>
      <c r="E36" s="50">
        <v>24386</v>
      </c>
      <c r="F36" s="50">
        <v>9668</v>
      </c>
      <c r="G36" s="50">
        <v>21353</v>
      </c>
      <c r="H36" s="50">
        <v>27855</v>
      </c>
      <c r="I36" s="50">
        <v>26672</v>
      </c>
      <c r="J36" s="28">
        <f t="shared" si="6"/>
        <v>-4.2469933584634689E-2</v>
      </c>
      <c r="K36" s="27">
        <f t="shared" si="7"/>
        <v>-1183</v>
      </c>
      <c r="L36" s="28">
        <f t="shared" si="8"/>
        <v>9.3742311162142267E-2</v>
      </c>
      <c r="M36" s="27">
        <f t="shared" si="9"/>
        <v>2286</v>
      </c>
      <c r="N36" s="29">
        <f>I36/$I$35</f>
        <v>1</v>
      </c>
    </row>
    <row r="37" spans="1:14" x14ac:dyDescent="0.25">
      <c r="B37" s="264"/>
      <c r="C37" s="271"/>
      <c r="D37" s="30" t="s">
        <v>29</v>
      </c>
      <c r="E37" s="31" t="s">
        <v>226</v>
      </c>
      <c r="F37" s="31" t="s">
        <v>226</v>
      </c>
      <c r="G37" s="31" t="s">
        <v>226</v>
      </c>
      <c r="H37" s="31" t="s">
        <v>226</v>
      </c>
      <c r="I37" s="31" t="s">
        <v>226</v>
      </c>
      <c r="J37" s="32" t="str">
        <f>IFERROR(I37/H37-1,"-")</f>
        <v>-</v>
      </c>
      <c r="K37" s="31" t="str">
        <f>IFERROR(I37-H37,"-")</f>
        <v>-</v>
      </c>
      <c r="L37" s="32" t="str">
        <f>IFERROR(I37/E37-1,"-")</f>
        <v>-</v>
      </c>
      <c r="M37" s="31" t="str">
        <f>IFERROR(I37-E37,"-")</f>
        <v>-</v>
      </c>
      <c r="N37" s="32" t="str">
        <f>IFERROR(I37/I35,"-")</f>
        <v>-</v>
      </c>
    </row>
    <row r="38" spans="1:14" x14ac:dyDescent="0.25">
      <c r="B38" s="264"/>
      <c r="C38" s="266" t="s">
        <v>18</v>
      </c>
      <c r="D38" s="13" t="s">
        <v>27</v>
      </c>
      <c r="E38" s="47">
        <v>63419</v>
      </c>
      <c r="F38" s="47">
        <v>20551</v>
      </c>
      <c r="G38" s="47">
        <v>57771</v>
      </c>
      <c r="H38" s="47">
        <v>69703</v>
      </c>
      <c r="I38" s="47">
        <v>70963</v>
      </c>
      <c r="J38" s="15">
        <f t="shared" si="6"/>
        <v>1.807669684231672E-2</v>
      </c>
      <c r="K38" s="14">
        <f t="shared" si="7"/>
        <v>1260</v>
      </c>
      <c r="L38" s="15">
        <f t="shared" si="8"/>
        <v>0.11895488733660264</v>
      </c>
      <c r="M38" s="14">
        <f t="shared" si="9"/>
        <v>7544</v>
      </c>
      <c r="N38" s="16">
        <f>I38/$I$38</f>
        <v>1</v>
      </c>
    </row>
    <row r="39" spans="1:14" x14ac:dyDescent="0.25">
      <c r="B39" s="264"/>
      <c r="C39" s="267"/>
      <c r="D39" s="17" t="s">
        <v>28</v>
      </c>
      <c r="E39" s="48">
        <v>63419</v>
      </c>
      <c r="F39" s="48">
        <v>20551</v>
      </c>
      <c r="G39" s="48">
        <v>57771</v>
      </c>
      <c r="H39" s="48">
        <v>69703</v>
      </c>
      <c r="I39" s="48">
        <v>70963</v>
      </c>
      <c r="J39" s="19">
        <f t="shared" si="6"/>
        <v>1.807669684231672E-2</v>
      </c>
      <c r="K39" s="18">
        <f t="shared" si="7"/>
        <v>1260</v>
      </c>
      <c r="L39" s="19">
        <f t="shared" si="8"/>
        <v>0.11895488733660264</v>
      </c>
      <c r="M39" s="18">
        <f t="shared" si="9"/>
        <v>7544</v>
      </c>
      <c r="N39" s="20">
        <f>I39/$I$38</f>
        <v>1</v>
      </c>
    </row>
    <row r="40" spans="1:14" x14ac:dyDescent="0.25">
      <c r="B40" s="264"/>
      <c r="C40" s="268"/>
      <c r="D40" s="21" t="s">
        <v>29</v>
      </c>
      <c r="E40" s="22" t="s">
        <v>226</v>
      </c>
      <c r="F40" s="22" t="s">
        <v>226</v>
      </c>
      <c r="G40" s="22" t="s">
        <v>226</v>
      </c>
      <c r="H40" s="22" t="s">
        <v>226</v>
      </c>
      <c r="I40" s="22" t="s">
        <v>226</v>
      </c>
      <c r="J40" s="23" t="str">
        <f>IFERROR(I40/H40-1,"-")</f>
        <v>-</v>
      </c>
      <c r="K40" s="22" t="str">
        <f>IFERROR(I40-H40,"-")</f>
        <v>-</v>
      </c>
      <c r="L40" s="23" t="str">
        <f>IFERROR(I40/E40-1,"-")</f>
        <v>-</v>
      </c>
      <c r="M40" s="22" t="str">
        <f>IFERROR(I40-E40,"-")</f>
        <v>-</v>
      </c>
      <c r="N40" s="23" t="str">
        <f>IFERROR(I40/I38,"-")</f>
        <v>-</v>
      </c>
    </row>
    <row r="41" spans="1:14" x14ac:dyDescent="0.25">
      <c r="B41" s="264"/>
      <c r="C41" s="269" t="s">
        <v>19</v>
      </c>
      <c r="D41" s="24" t="s">
        <v>27</v>
      </c>
      <c r="E41" s="51">
        <v>2.7504120045103653</v>
      </c>
      <c r="F41" s="51">
        <v>2.2078856897292654</v>
      </c>
      <c r="G41" s="51">
        <v>2.866904868244752</v>
      </c>
      <c r="H41" s="51">
        <v>2.6301033884235152</v>
      </c>
      <c r="I41" s="51">
        <v>2.8121978283268607</v>
      </c>
      <c r="J41" s="34">
        <f t="shared" si="6"/>
        <v>6.9234707922448901E-2</v>
      </c>
      <c r="K41" s="35">
        <f t="shared" si="7"/>
        <v>0.18209443990334551</v>
      </c>
      <c r="L41" s="34">
        <f t="shared" si="8"/>
        <v>2.246420671345728E-2</v>
      </c>
      <c r="M41" s="35">
        <f t="shared" si="9"/>
        <v>6.1785823816495444E-2</v>
      </c>
      <c r="N41" s="36"/>
    </row>
    <row r="42" spans="1:14" x14ac:dyDescent="0.25">
      <c r="B42" s="264"/>
      <c r="C42" s="270"/>
      <c r="D42" s="4" t="s">
        <v>28</v>
      </c>
      <c r="E42" s="52">
        <f t="shared" ref="E42:I42" si="10">E39/E33</f>
        <v>2.7504120045103653</v>
      </c>
      <c r="F42" s="52">
        <f t="shared" si="10"/>
        <v>2.2078856897292654</v>
      </c>
      <c r="G42" s="52">
        <f t="shared" si="10"/>
        <v>2.866904868244752</v>
      </c>
      <c r="H42" s="52">
        <f t="shared" si="10"/>
        <v>2.6301033884235152</v>
      </c>
      <c r="I42" s="52">
        <f t="shared" si="10"/>
        <v>2.8121978283268607</v>
      </c>
      <c r="J42" s="38">
        <f t="shared" si="6"/>
        <v>6.9234707922448901E-2</v>
      </c>
      <c r="K42" s="39">
        <f t="shared" si="7"/>
        <v>0.18209443990334551</v>
      </c>
      <c r="L42" s="38">
        <f t="shared" si="8"/>
        <v>2.246420671345728E-2</v>
      </c>
      <c r="M42" s="39">
        <f t="shared" si="9"/>
        <v>6.1785823816495444E-2</v>
      </c>
      <c r="N42" s="40"/>
    </row>
    <row r="43" spans="1:14" x14ac:dyDescent="0.25">
      <c r="B43" s="264"/>
      <c r="C43" s="271"/>
      <c r="D43" s="30" t="s">
        <v>29</v>
      </c>
      <c r="E43" s="41" t="str">
        <f>IFERROR(E40/E34,"-")</f>
        <v>-</v>
      </c>
      <c r="F43" s="41" t="str">
        <f t="shared" ref="F43:I43" si="11">IFERROR(F40/F34,"-")</f>
        <v>-</v>
      </c>
      <c r="G43" s="41" t="str">
        <f t="shared" si="11"/>
        <v>-</v>
      </c>
      <c r="H43" s="41" t="str">
        <f t="shared" si="11"/>
        <v>-</v>
      </c>
      <c r="I43" s="41" t="str">
        <f t="shared" si="11"/>
        <v>-</v>
      </c>
      <c r="J43" s="32" t="str">
        <f>IFERROR(I43/H43-1,"-")</f>
        <v>-</v>
      </c>
      <c r="K43" s="31" t="str">
        <f>IFERROR(I43-H43,"-")</f>
        <v>-</v>
      </c>
      <c r="L43" s="32" t="str">
        <f>IFERROR(I43/E43-1,"-")</f>
        <v>-</v>
      </c>
      <c r="M43" s="31" t="str">
        <f>IFERROR(I43-E43,"-")</f>
        <v>-</v>
      </c>
      <c r="N43" s="53"/>
    </row>
    <row r="44" spans="1:14" x14ac:dyDescent="0.25">
      <c r="A44" s="54"/>
      <c r="B44" s="264"/>
      <c r="C44" s="272" t="s">
        <v>31</v>
      </c>
      <c r="D44" s="13" t="s">
        <v>27</v>
      </c>
      <c r="E44" s="55">
        <v>0.53983724612267825</v>
      </c>
      <c r="F44" s="55">
        <v>0.29268674784590187</v>
      </c>
      <c r="G44" s="55">
        <v>0.59746827588346618</v>
      </c>
      <c r="H44" s="55">
        <v>0.69624324513299973</v>
      </c>
      <c r="I44" s="55">
        <v>0.6937025885665129</v>
      </c>
      <c r="J44" s="55">
        <f t="shared" si="6"/>
        <v>-3.6490933079020849E-3</v>
      </c>
      <c r="K44" s="42">
        <f>(I44-H44)*100</f>
        <v>-0.25406565664868319</v>
      </c>
      <c r="L44" s="15">
        <f t="shared" si="8"/>
        <v>0.28502172376759027</v>
      </c>
      <c r="M44" s="42">
        <f>(I44-E44)*100</f>
        <v>15.386534244383466</v>
      </c>
      <c r="N44" s="16"/>
    </row>
    <row r="45" spans="1:14" x14ac:dyDescent="0.25">
      <c r="B45" s="264"/>
      <c r="C45" s="273"/>
      <c r="D45" s="17" t="s">
        <v>28</v>
      </c>
      <c r="E45" s="56">
        <v>0.53983724612267825</v>
      </c>
      <c r="F45" s="56">
        <v>0.29268674784590187</v>
      </c>
      <c r="G45" s="56">
        <v>0.59746827588346618</v>
      </c>
      <c r="H45" s="56">
        <v>0.69624324513299973</v>
      </c>
      <c r="I45" s="56">
        <v>0.6937025885665129</v>
      </c>
      <c r="J45" s="56">
        <f t="shared" si="6"/>
        <v>-3.6490933079020849E-3</v>
      </c>
      <c r="K45" s="43">
        <f>(I45-H45)*100</f>
        <v>-0.25406565664868319</v>
      </c>
      <c r="L45" s="19">
        <f t="shared" si="8"/>
        <v>0.28502172376759027</v>
      </c>
      <c r="M45" s="43">
        <f>(I45-E45)*100</f>
        <v>15.386534244383466</v>
      </c>
      <c r="N45" s="20"/>
    </row>
    <row r="46" spans="1:14" x14ac:dyDescent="0.25">
      <c r="B46" s="264"/>
      <c r="C46" s="274"/>
      <c r="D46" s="21" t="s">
        <v>29</v>
      </c>
      <c r="E46" s="57" t="s">
        <v>226</v>
      </c>
      <c r="F46" s="57" t="s">
        <v>226</v>
      </c>
      <c r="G46" s="57" t="s">
        <v>226</v>
      </c>
      <c r="H46" s="57" t="s">
        <v>226</v>
      </c>
      <c r="I46" s="57" t="s">
        <v>226</v>
      </c>
      <c r="J46" s="23" t="str">
        <f>IFERROR(I46/H46-1,"-")</f>
        <v>-</v>
      </c>
      <c r="K46" s="22" t="str">
        <f>IFERROR(I46-H46,"-")</f>
        <v>-</v>
      </c>
      <c r="L46" s="23" t="str">
        <f>IFERROR(I46/E46-1,"-")</f>
        <v>-</v>
      </c>
      <c r="M46" s="22" t="str">
        <f>IFERROR(I46-E46,"-")</f>
        <v>-</v>
      </c>
      <c r="N46" s="44"/>
    </row>
    <row r="47" spans="1:14" x14ac:dyDescent="0.25">
      <c r="B47" s="264"/>
      <c r="C47" s="275" t="s">
        <v>34</v>
      </c>
      <c r="D47" s="24" t="s">
        <v>27</v>
      </c>
      <c r="E47" s="49">
        <v>778</v>
      </c>
      <c r="F47" s="49">
        <v>465</v>
      </c>
      <c r="G47" s="49">
        <v>640.20000000000005</v>
      </c>
      <c r="H47" s="49">
        <v>663</v>
      </c>
      <c r="I47" s="49">
        <v>673</v>
      </c>
      <c r="J47" s="34">
        <f>I47/H47-1</f>
        <v>1.5082956259426794E-2</v>
      </c>
      <c r="K47" s="25">
        <f>I47-H47</f>
        <v>10</v>
      </c>
      <c r="L47" s="34">
        <f>I47/E47-1</f>
        <v>-0.13496143958868889</v>
      </c>
      <c r="M47" s="25">
        <f>I47-E47</f>
        <v>-105</v>
      </c>
      <c r="N47" s="36">
        <f>I47/$I$22</f>
        <v>1</v>
      </c>
    </row>
    <row r="48" spans="1:14" x14ac:dyDescent="0.25">
      <c r="B48" s="264"/>
      <c r="C48" s="270"/>
      <c r="D48" s="4" t="s">
        <v>28</v>
      </c>
      <c r="E48" s="50">
        <v>778</v>
      </c>
      <c r="F48" s="50">
        <v>465</v>
      </c>
      <c r="G48" s="50">
        <v>640.20000000000005</v>
      </c>
      <c r="H48" s="50">
        <v>663</v>
      </c>
      <c r="I48" s="50">
        <v>673</v>
      </c>
      <c r="J48" s="38">
        <f>I48/H48-1</f>
        <v>1.5082956259426794E-2</v>
      </c>
      <c r="K48" s="27">
        <f>I48-H48</f>
        <v>10</v>
      </c>
      <c r="L48" s="38">
        <f>I48/E48-1</f>
        <v>-0.13496143958868889</v>
      </c>
      <c r="M48" s="27">
        <f>I48-E48</f>
        <v>-105</v>
      </c>
      <c r="N48" s="40">
        <f>I48/$I$22</f>
        <v>1</v>
      </c>
    </row>
    <row r="49" spans="2:14" x14ac:dyDescent="0.25">
      <c r="B49" s="265"/>
      <c r="C49" s="271"/>
      <c r="D49" s="30" t="s">
        <v>29</v>
      </c>
      <c r="E49" s="31" t="e">
        <v>#REF!</v>
      </c>
      <c r="F49" s="31" t="e">
        <v>#REF!</v>
      </c>
      <c r="G49" s="31" t="e">
        <v>#REF!</v>
      </c>
      <c r="H49" s="31" t="e">
        <v>#REF!</v>
      </c>
      <c r="I49" s="31" t="e">
        <v>#REF!</v>
      </c>
      <c r="J49" s="32" t="str">
        <f>IFERROR(I49/H49-1,"-")</f>
        <v>-</v>
      </c>
      <c r="K49" s="31" t="str">
        <f>IFERROR(I49-H49,"-")</f>
        <v>-</v>
      </c>
      <c r="L49" s="32" t="str">
        <f>IFERROR(I49/E49-1,"-")</f>
        <v>-</v>
      </c>
      <c r="M49" s="31" t="str">
        <f>IFERROR(I49-E49,"-")</f>
        <v>-</v>
      </c>
      <c r="N49" s="32" t="str">
        <f>IFERROR(I49/I47,"-")</f>
        <v>-</v>
      </c>
    </row>
    <row r="50" spans="2:14" ht="6" customHeight="1" x14ac:dyDescent="0.25"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45"/>
    </row>
    <row r="51" spans="2:14" ht="28.5" customHeight="1" x14ac:dyDescent="0.25">
      <c r="B51" s="279" t="s">
        <v>35</v>
      </c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</row>
    <row r="52" spans="2:14" x14ac:dyDescent="0.25">
      <c r="B52" s="58"/>
    </row>
    <row r="54" spans="2:14" ht="21.75" thickBot="1" x14ac:dyDescent="0.3">
      <c r="B54" s="262" t="s">
        <v>220</v>
      </c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263" t="s">
        <v>46</v>
      </c>
      <c r="C57" s="266" t="s">
        <v>5</v>
      </c>
      <c r="D57" s="13" t="s">
        <v>27</v>
      </c>
      <c r="E57" s="47">
        <v>55887</v>
      </c>
      <c r="F57" s="47">
        <v>24221</v>
      </c>
      <c r="G57" s="47">
        <v>33444</v>
      </c>
      <c r="H57" s="47">
        <v>51485</v>
      </c>
      <c r="I57" s="47">
        <v>58157</v>
      </c>
      <c r="J57" s="15">
        <f t="shared" ref="J57:J73" si="12">I57/H57-1</f>
        <v>0.12959114305137409</v>
      </c>
      <c r="K57" s="14">
        <f t="shared" ref="K57:K73" si="13">I57-H57</f>
        <v>6672</v>
      </c>
      <c r="L57" s="15">
        <f t="shared" ref="L57:L73" si="14">I57/E57-1</f>
        <v>4.0617674951240801E-2</v>
      </c>
      <c r="M57" s="14">
        <f t="shared" ref="M57:M73" si="15">I57-E57</f>
        <v>2270</v>
      </c>
      <c r="N57" s="15">
        <f>I57/$I$57</f>
        <v>1</v>
      </c>
    </row>
    <row r="58" spans="2:14" x14ac:dyDescent="0.25">
      <c r="B58" s="264"/>
      <c r="C58" s="267"/>
      <c r="D58" s="17" t="s">
        <v>28</v>
      </c>
      <c r="E58" s="48">
        <v>55887</v>
      </c>
      <c r="F58" s="48">
        <v>24221</v>
      </c>
      <c r="G58" s="48">
        <v>33444</v>
      </c>
      <c r="H58" s="48">
        <v>51485</v>
      </c>
      <c r="I58" s="48">
        <v>58157</v>
      </c>
      <c r="J58" s="19">
        <f t="shared" si="12"/>
        <v>0.12959114305137409</v>
      </c>
      <c r="K58" s="18">
        <f t="shared" si="13"/>
        <v>6672</v>
      </c>
      <c r="L58" s="19">
        <f t="shared" si="14"/>
        <v>4.0617674951240801E-2</v>
      </c>
      <c r="M58" s="18">
        <f t="shared" si="15"/>
        <v>2270</v>
      </c>
      <c r="N58" s="19">
        <f t="shared" ref="N58" si="16">I58/$I$57</f>
        <v>1</v>
      </c>
    </row>
    <row r="59" spans="2:14" x14ac:dyDescent="0.25">
      <c r="B59" s="264"/>
      <c r="C59" s="268"/>
      <c r="D59" s="21" t="s">
        <v>29</v>
      </c>
      <c r="E59" s="22" t="s">
        <v>226</v>
      </c>
      <c r="F59" s="22" t="s">
        <v>226</v>
      </c>
      <c r="G59" s="22" t="s">
        <v>226</v>
      </c>
      <c r="H59" s="22" t="s">
        <v>226</v>
      </c>
      <c r="I59" s="22" t="s">
        <v>226</v>
      </c>
      <c r="J59" s="23" t="str">
        <f>IFERROR(I59/H59-1,"-")</f>
        <v>-</v>
      </c>
      <c r="K59" s="22" t="str">
        <f>IFERROR(I59-H59,"-")</f>
        <v>-</v>
      </c>
      <c r="L59" s="23" t="str">
        <f>IFERROR(I59/E59-1,"-")</f>
        <v>-</v>
      </c>
      <c r="M59" s="22" t="str">
        <f>IFERROR(I59-E59,"-")</f>
        <v>-</v>
      </c>
      <c r="N59" s="23" t="str">
        <f>IFERROR(I59/I57,"-")</f>
        <v>-</v>
      </c>
    </row>
    <row r="60" spans="2:14" x14ac:dyDescent="0.25">
      <c r="B60" s="264"/>
      <c r="C60" s="269" t="s">
        <v>30</v>
      </c>
      <c r="D60" s="24" t="s">
        <v>27</v>
      </c>
      <c r="E60" s="49">
        <v>55887</v>
      </c>
      <c r="F60" s="49">
        <v>24221</v>
      </c>
      <c r="G60" s="49">
        <v>33444</v>
      </c>
      <c r="H60" s="49">
        <v>51485</v>
      </c>
      <c r="I60" s="49">
        <v>58157</v>
      </c>
      <c r="J60" s="34">
        <f t="shared" si="12"/>
        <v>0.12959114305137409</v>
      </c>
      <c r="K60" s="49">
        <f t="shared" si="13"/>
        <v>6672</v>
      </c>
      <c r="L60" s="34">
        <f t="shared" si="14"/>
        <v>4.0617674951240801E-2</v>
      </c>
      <c r="M60" s="49">
        <f t="shared" si="15"/>
        <v>2270</v>
      </c>
      <c r="N60" s="34">
        <f>I60/$I$60</f>
        <v>1</v>
      </c>
    </row>
    <row r="61" spans="2:14" x14ac:dyDescent="0.25">
      <c r="B61" s="264"/>
      <c r="C61" s="270"/>
      <c r="D61" s="4" t="s">
        <v>28</v>
      </c>
      <c r="E61" s="50">
        <v>55887</v>
      </c>
      <c r="F61" s="50">
        <v>24221</v>
      </c>
      <c r="G61" s="50">
        <v>33444</v>
      </c>
      <c r="H61" s="50">
        <v>51485</v>
      </c>
      <c r="I61" s="50">
        <v>58157</v>
      </c>
      <c r="J61" s="38">
        <f t="shared" si="12"/>
        <v>0.12959114305137409</v>
      </c>
      <c r="K61" s="50">
        <f t="shared" si="13"/>
        <v>6672</v>
      </c>
      <c r="L61" s="38">
        <f t="shared" si="14"/>
        <v>4.0617674951240801E-2</v>
      </c>
      <c r="M61" s="50">
        <f t="shared" si="15"/>
        <v>2270</v>
      </c>
      <c r="N61" s="38">
        <f t="shared" ref="N61" si="17">I61/$I$60</f>
        <v>1</v>
      </c>
    </row>
    <row r="62" spans="2:14" x14ac:dyDescent="0.25">
      <c r="B62" s="264"/>
      <c r="C62" s="271"/>
      <c r="D62" s="30" t="s">
        <v>29</v>
      </c>
      <c r="E62" s="31" t="s">
        <v>226</v>
      </c>
      <c r="F62" s="31" t="s">
        <v>226</v>
      </c>
      <c r="G62" s="31" t="s">
        <v>226</v>
      </c>
      <c r="H62" s="31" t="s">
        <v>226</v>
      </c>
      <c r="I62" s="31" t="s">
        <v>226</v>
      </c>
      <c r="J62" s="32" t="str">
        <f>IFERROR(I62/H62-1,"-")</f>
        <v>-</v>
      </c>
      <c r="K62" s="31" t="str">
        <f>IFERROR(I62-H62,"-")</f>
        <v>-</v>
      </c>
      <c r="L62" s="32" t="str">
        <f>IFERROR(I62/E62-1,"-")</f>
        <v>-</v>
      </c>
      <c r="M62" s="31" t="str">
        <f>IFERROR(I62-E62,"-")</f>
        <v>-</v>
      </c>
      <c r="N62" s="59" t="str">
        <f>IFERROR(I62/I60,"-")</f>
        <v>-</v>
      </c>
    </row>
    <row r="63" spans="2:14" x14ac:dyDescent="0.25">
      <c r="B63" s="264"/>
      <c r="C63" s="266" t="s">
        <v>18</v>
      </c>
      <c r="D63" s="13" t="s">
        <v>27</v>
      </c>
      <c r="E63" s="47">
        <v>136126</v>
      </c>
      <c r="F63" s="47">
        <v>59047</v>
      </c>
      <c r="G63" s="47">
        <v>83402</v>
      </c>
      <c r="H63" s="47">
        <v>137757</v>
      </c>
      <c r="I63" s="47">
        <v>148334</v>
      </c>
      <c r="J63" s="15">
        <f t="shared" si="12"/>
        <v>7.6780127325653202E-2</v>
      </c>
      <c r="K63" s="14">
        <f t="shared" si="13"/>
        <v>10577</v>
      </c>
      <c r="L63" s="15">
        <f t="shared" si="14"/>
        <v>8.9681618500506932E-2</v>
      </c>
      <c r="M63" s="14">
        <f t="shared" si="15"/>
        <v>12208</v>
      </c>
      <c r="N63" s="15">
        <f>I63/$I$63</f>
        <v>1</v>
      </c>
    </row>
    <row r="64" spans="2:14" x14ac:dyDescent="0.25">
      <c r="B64" s="264"/>
      <c r="C64" s="267"/>
      <c r="D64" s="17" t="s">
        <v>28</v>
      </c>
      <c r="E64" s="48">
        <v>136126</v>
      </c>
      <c r="F64" s="48">
        <v>59047</v>
      </c>
      <c r="G64" s="48">
        <v>83402</v>
      </c>
      <c r="H64" s="48">
        <v>137757</v>
      </c>
      <c r="I64" s="48">
        <v>148334</v>
      </c>
      <c r="J64" s="19">
        <f t="shared" si="12"/>
        <v>7.6780127325653202E-2</v>
      </c>
      <c r="K64" s="18">
        <f t="shared" si="13"/>
        <v>10577</v>
      </c>
      <c r="L64" s="19">
        <f t="shared" si="14"/>
        <v>8.9681618500506932E-2</v>
      </c>
      <c r="M64" s="18">
        <f t="shared" si="15"/>
        <v>12208</v>
      </c>
      <c r="N64" s="19">
        <f t="shared" ref="N64" si="18">I64/$I$63</f>
        <v>1</v>
      </c>
    </row>
    <row r="65" spans="2:14" x14ac:dyDescent="0.25">
      <c r="B65" s="264"/>
      <c r="C65" s="268"/>
      <c r="D65" s="21" t="s">
        <v>29</v>
      </c>
      <c r="E65" s="22" t="s">
        <v>226</v>
      </c>
      <c r="F65" s="22" t="s">
        <v>226</v>
      </c>
      <c r="G65" s="22" t="s">
        <v>226</v>
      </c>
      <c r="H65" s="22" t="s">
        <v>226</v>
      </c>
      <c r="I65" s="22" t="s">
        <v>226</v>
      </c>
      <c r="J65" s="23" t="str">
        <f>IFERROR(I65/H65-1,"-")</f>
        <v>-</v>
      </c>
      <c r="K65" s="22" t="str">
        <f>IFERROR(I65-H65,"-")</f>
        <v>-</v>
      </c>
      <c r="L65" s="23" t="str">
        <f>IFERROR(I65/E65-1,"-")</f>
        <v>-</v>
      </c>
      <c r="M65" s="22" t="str">
        <f>IFERROR(I65-E65,"-")</f>
        <v>-</v>
      </c>
      <c r="N65" s="23" t="str">
        <f>IFERROR(I65/I63,"-")</f>
        <v>-</v>
      </c>
    </row>
    <row r="66" spans="2:14" x14ac:dyDescent="0.25">
      <c r="B66" s="264"/>
      <c r="C66" s="269" t="s">
        <v>19</v>
      </c>
      <c r="D66" s="24" t="s">
        <v>27</v>
      </c>
      <c r="E66" s="51">
        <v>2.4357363966575409</v>
      </c>
      <c r="F66" s="51">
        <v>2.437843193922629</v>
      </c>
      <c r="G66" s="51">
        <v>2.4937806482478173</v>
      </c>
      <c r="H66" s="51">
        <v>2.6756725259784404</v>
      </c>
      <c r="I66" s="51">
        <v>2.5505786061867015</v>
      </c>
      <c r="J66" s="34">
        <f t="shared" si="12"/>
        <v>-4.6752328088428774E-2</v>
      </c>
      <c r="K66" s="35">
        <f t="shared" si="13"/>
        <v>-0.12509391979173889</v>
      </c>
      <c r="L66" s="34">
        <f t="shared" si="14"/>
        <v>4.714886622655623E-2</v>
      </c>
      <c r="M66" s="35">
        <f t="shared" si="15"/>
        <v>0.11484220952916058</v>
      </c>
      <c r="N66" s="34"/>
    </row>
    <row r="67" spans="2:14" x14ac:dyDescent="0.25">
      <c r="B67" s="264"/>
      <c r="C67" s="270"/>
      <c r="D67" s="4" t="s">
        <v>28</v>
      </c>
      <c r="E67" s="52">
        <f t="shared" ref="E67:I67" si="19">E64/E58</f>
        <v>2.4357363966575409</v>
      </c>
      <c r="F67" s="52">
        <f t="shared" si="19"/>
        <v>2.437843193922629</v>
      </c>
      <c r="G67" s="52">
        <f t="shared" si="19"/>
        <v>2.4937806482478173</v>
      </c>
      <c r="H67" s="52">
        <f t="shared" si="19"/>
        <v>2.6756725259784404</v>
      </c>
      <c r="I67" s="52">
        <f t="shared" si="19"/>
        <v>2.5505786061867015</v>
      </c>
      <c r="J67" s="38">
        <f t="shared" si="12"/>
        <v>-4.6752328088428774E-2</v>
      </c>
      <c r="K67" s="39">
        <f t="shared" si="13"/>
        <v>-0.12509391979173889</v>
      </c>
      <c r="L67" s="38">
        <f t="shared" si="14"/>
        <v>4.714886622655623E-2</v>
      </c>
      <c r="M67" s="39">
        <f t="shared" si="15"/>
        <v>0.11484220952916058</v>
      </c>
      <c r="N67" s="38"/>
    </row>
    <row r="68" spans="2:14" x14ac:dyDescent="0.25">
      <c r="B68" s="264"/>
      <c r="C68" s="271"/>
      <c r="D68" s="30" t="s">
        <v>29</v>
      </c>
      <c r="E68" s="41" t="str">
        <f>IFERROR(E65/E59,"-")</f>
        <v>-</v>
      </c>
      <c r="F68" s="41" t="str">
        <f t="shared" ref="F68:I68" si="20">IFERROR(F65/F59,"-")</f>
        <v>-</v>
      </c>
      <c r="G68" s="41" t="str">
        <f t="shared" si="20"/>
        <v>-</v>
      </c>
      <c r="H68" s="41" t="str">
        <f t="shared" si="20"/>
        <v>-</v>
      </c>
      <c r="I68" s="41" t="str">
        <f t="shared" si="20"/>
        <v>-</v>
      </c>
      <c r="J68" s="32" t="str">
        <f>IFERROR(I68/H68-1,"-")</f>
        <v>-</v>
      </c>
      <c r="K68" s="31" t="str">
        <f>IFERROR(I68-H68,"-")</f>
        <v>-</v>
      </c>
      <c r="L68" s="32" t="str">
        <f>IFERROR(I68/E68-1,"-")</f>
        <v>-</v>
      </c>
      <c r="M68" s="31" t="str">
        <f>IFERROR(I68-E68,"-")</f>
        <v>-</v>
      </c>
      <c r="N68" s="59" t="str">
        <f>IFERROR(I68/I66,"-")</f>
        <v>-</v>
      </c>
    </row>
    <row r="69" spans="2:14" x14ac:dyDescent="0.25">
      <c r="B69" s="264"/>
      <c r="C69" s="272" t="s">
        <v>31</v>
      </c>
      <c r="D69" s="13" t="s">
        <v>27</v>
      </c>
      <c r="E69" s="55">
        <v>0.52295410715246138</v>
      </c>
      <c r="F69" s="55">
        <v>0.5147906295498732</v>
      </c>
      <c r="G69" s="55">
        <v>0.42945341263098274</v>
      </c>
      <c r="H69" s="55">
        <v>0.57741590694750078</v>
      </c>
      <c r="I69" s="55">
        <v>0.61259601883208059</v>
      </c>
      <c r="J69" s="55">
        <f t="shared" si="12"/>
        <v>6.0926814556528042E-2</v>
      </c>
      <c r="K69" s="42">
        <f t="shared" si="13"/>
        <v>3.5180111884579812E-2</v>
      </c>
      <c r="L69" s="15">
        <f t="shared" si="14"/>
        <v>0.17141449020780919</v>
      </c>
      <c r="M69" s="42">
        <f t="shared" si="15"/>
        <v>8.9641911679619213E-2</v>
      </c>
      <c r="N69" s="15"/>
    </row>
    <row r="70" spans="2:14" x14ac:dyDescent="0.25">
      <c r="B70" s="264"/>
      <c r="C70" s="273"/>
      <c r="D70" s="17" t="s">
        <v>28</v>
      </c>
      <c r="E70" s="56">
        <v>0.52295410715246138</v>
      </c>
      <c r="F70" s="56">
        <v>0.5147906295498732</v>
      </c>
      <c r="G70" s="56">
        <v>0.42945341263098274</v>
      </c>
      <c r="H70" s="56">
        <v>0.57741590694750078</v>
      </c>
      <c r="I70" s="56">
        <v>0.61259601883208059</v>
      </c>
      <c r="J70" s="56">
        <f t="shared" si="12"/>
        <v>6.0926814556528042E-2</v>
      </c>
      <c r="K70" s="43">
        <f t="shared" si="13"/>
        <v>3.5180111884579812E-2</v>
      </c>
      <c r="L70" s="19">
        <f t="shared" si="14"/>
        <v>0.17141449020780919</v>
      </c>
      <c r="M70" s="43">
        <f t="shared" si="15"/>
        <v>8.9641911679619213E-2</v>
      </c>
      <c r="N70" s="19"/>
    </row>
    <row r="71" spans="2:14" x14ac:dyDescent="0.25">
      <c r="B71" s="264"/>
      <c r="C71" s="274"/>
      <c r="D71" s="21" t="s">
        <v>29</v>
      </c>
      <c r="E71" s="57" t="s">
        <v>226</v>
      </c>
      <c r="F71" s="57" t="s">
        <v>226</v>
      </c>
      <c r="G71" s="57" t="s">
        <v>226</v>
      </c>
      <c r="H71" s="57" t="s">
        <v>226</v>
      </c>
      <c r="I71" s="57" t="s">
        <v>226</v>
      </c>
      <c r="J71" s="23" t="str">
        <f>IFERROR(I71/H71-1,"-")</f>
        <v>-</v>
      </c>
      <c r="K71" s="22" t="str">
        <f>IFERROR(I71-H71,"-")</f>
        <v>-</v>
      </c>
      <c r="L71" s="23" t="str">
        <f>IFERROR(I71/E71-1,"-")</f>
        <v>-</v>
      </c>
      <c r="M71" s="22" t="str">
        <f>IFERROR(I71-E71,"-")</f>
        <v>-</v>
      </c>
      <c r="N71" s="23" t="str">
        <f>IFERROR(I71/I69,"-")</f>
        <v>-</v>
      </c>
    </row>
    <row r="72" spans="2:14" x14ac:dyDescent="0.25">
      <c r="B72" s="264"/>
      <c r="C72" s="275" t="s">
        <v>36</v>
      </c>
      <c r="D72" s="24" t="s">
        <v>27</v>
      </c>
      <c r="E72" s="49">
        <v>713</v>
      </c>
      <c r="F72" s="49">
        <v>339</v>
      </c>
      <c r="G72" s="49">
        <v>532</v>
      </c>
      <c r="H72" s="49">
        <v>654</v>
      </c>
      <c r="I72" s="49">
        <v>663</v>
      </c>
      <c r="J72" s="34">
        <f t="shared" si="12"/>
        <v>1.3761467889908285E-2</v>
      </c>
      <c r="K72" s="25">
        <f t="shared" si="13"/>
        <v>9</v>
      </c>
      <c r="L72" s="34">
        <f t="shared" si="14"/>
        <v>-7.0126227208976211E-2</v>
      </c>
      <c r="M72" s="25">
        <f t="shared" si="15"/>
        <v>-50</v>
      </c>
      <c r="N72" s="34">
        <f>I72/$I$72</f>
        <v>1</v>
      </c>
    </row>
    <row r="73" spans="2:14" x14ac:dyDescent="0.25">
      <c r="B73" s="264"/>
      <c r="C73" s="270"/>
      <c r="D73" s="4" t="s">
        <v>28</v>
      </c>
      <c r="E73" s="50">
        <v>713</v>
      </c>
      <c r="F73" s="50">
        <v>339</v>
      </c>
      <c r="G73" s="50">
        <v>532</v>
      </c>
      <c r="H73" s="50">
        <v>654</v>
      </c>
      <c r="I73" s="50">
        <v>663</v>
      </c>
      <c r="J73" s="38">
        <f t="shared" si="12"/>
        <v>1.3761467889908285E-2</v>
      </c>
      <c r="K73" s="27">
        <f t="shared" si="13"/>
        <v>9</v>
      </c>
      <c r="L73" s="38">
        <f t="shared" si="14"/>
        <v>-7.0126227208976211E-2</v>
      </c>
      <c r="M73" s="27">
        <f t="shared" si="15"/>
        <v>-50</v>
      </c>
      <c r="N73" s="38">
        <f t="shared" ref="N73" si="21">I73/$I$72</f>
        <v>1</v>
      </c>
    </row>
    <row r="74" spans="2:14" x14ac:dyDescent="0.25">
      <c r="B74" s="265"/>
      <c r="C74" s="271"/>
      <c r="D74" s="30" t="s">
        <v>29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2" t="str">
        <f>IFERROR(I74/H74-1,"-")</f>
        <v>-</v>
      </c>
      <c r="K74" s="31">
        <f>IFERROR(I74-H74,"-")</f>
        <v>0</v>
      </c>
      <c r="L74" s="32" t="str">
        <f>IFERROR(I74/E74-1,"-")</f>
        <v>-</v>
      </c>
      <c r="M74" s="31">
        <f>IFERROR(I74-E74,"-")</f>
        <v>0</v>
      </c>
      <c r="N74" s="59">
        <f>IFERROR(I74/I72,"-")</f>
        <v>0</v>
      </c>
    </row>
    <row r="75" spans="2:14" x14ac:dyDescent="0.25">
      <c r="B75" s="278"/>
      <c r="C75" s="278"/>
      <c r="D75" s="278"/>
      <c r="E75" s="278"/>
      <c r="F75" s="278"/>
      <c r="G75" s="278"/>
      <c r="H75" s="278"/>
      <c r="I75" s="278"/>
      <c r="J75" s="278"/>
      <c r="K75" s="278"/>
      <c r="L75" s="278"/>
      <c r="M75" s="278"/>
      <c r="N75" s="45"/>
    </row>
    <row r="76" spans="2:14" ht="27" customHeight="1" x14ac:dyDescent="0.25">
      <c r="B76" s="279" t="s">
        <v>33</v>
      </c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EE6FE-F760-4C31-A025-0ACA4080F37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257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261</v>
      </c>
      <c r="G7" s="170" t="s">
        <v>262</v>
      </c>
      <c r="H7" s="170" t="s">
        <v>263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258</v>
      </c>
      <c r="R7" s="170" t="s">
        <v>259</v>
      </c>
      <c r="S7" s="170" t="s">
        <v>260</v>
      </c>
      <c r="T7" s="170" t="s">
        <v>261</v>
      </c>
      <c r="U7" s="170" t="s">
        <v>262</v>
      </c>
      <c r="V7" s="170" t="s">
        <v>263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46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65</v>
      </c>
      <c r="Q9" s="174">
        <v>23818</v>
      </c>
      <c r="R9" s="174">
        <v>23058</v>
      </c>
      <c r="S9" s="174">
        <v>12754</v>
      </c>
      <c r="T9" s="174">
        <v>20151</v>
      </c>
      <c r="U9" s="174">
        <v>26502</v>
      </c>
      <c r="V9" s="174">
        <v>25234</v>
      </c>
      <c r="W9" s="175">
        <f>IFERROR(V9/U9-1,"-")</f>
        <v>-4.7845445626745198E-2</v>
      </c>
      <c r="X9" s="175">
        <f>IFERROR(V9/R9-1,"-")</f>
        <v>9.4370717321536901E-2</v>
      </c>
      <c r="Y9" s="174">
        <f>V9-U9</f>
        <v>-1268</v>
      </c>
      <c r="Z9" s="174">
        <f>V9-R9</f>
        <v>2176</v>
      </c>
      <c r="AA9" s="175">
        <f t="shared" ref="AA9:AA21" si="1">V9/V$9</f>
        <v>1</v>
      </c>
    </row>
    <row r="10" spans="1:27" x14ac:dyDescent="0.25">
      <c r="A10" s="159" t="s">
        <v>100</v>
      </c>
      <c r="B10" s="155" t="s">
        <v>94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94</v>
      </c>
      <c r="Q10" s="156">
        <v>14167</v>
      </c>
      <c r="R10" s="156">
        <v>14055</v>
      </c>
      <c r="S10" s="156">
        <v>7454</v>
      </c>
      <c r="T10" s="156">
        <v>11803</v>
      </c>
      <c r="U10" s="156">
        <v>16636</v>
      </c>
      <c r="V10" s="156">
        <v>13888</v>
      </c>
      <c r="W10" s="158">
        <f>IFERROR(V10/U10-1,"-")</f>
        <v>-0.16518393844674195</v>
      </c>
      <c r="X10" s="157">
        <f t="shared" ref="X10:X21" si="5">IFERROR(V10/R10-1,"-")</f>
        <v>-1.1881892564923557E-2</v>
      </c>
      <c r="Y10" s="155">
        <f t="shared" ref="Y10:Y20" si="6">V10-U10</f>
        <v>-2748</v>
      </c>
      <c r="Z10" s="156">
        <f t="shared" ref="Z10:Z21" si="7">V10-R10</f>
        <v>-167</v>
      </c>
      <c r="AA10" s="157">
        <f t="shared" si="1"/>
        <v>0.55036855036855037</v>
      </c>
    </row>
    <row r="11" spans="1:27" x14ac:dyDescent="0.25">
      <c r="A11" s="159" t="s">
        <v>97</v>
      </c>
      <c r="B11" s="160" t="s">
        <v>100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100</v>
      </c>
      <c r="Q11" s="161">
        <v>6863</v>
      </c>
      <c r="R11" s="161">
        <v>6575</v>
      </c>
      <c r="S11" s="161">
        <v>4239</v>
      </c>
      <c r="T11" s="161">
        <v>5649</v>
      </c>
      <c r="U11" s="161">
        <v>5137</v>
      </c>
      <c r="V11" s="161">
        <v>3948</v>
      </c>
      <c r="W11" s="163">
        <f>IFERROR(V11/U11-1,"-")</f>
        <v>-0.23145804944520143</v>
      </c>
      <c r="X11" s="162">
        <f t="shared" si="5"/>
        <v>-0.39954372623574141</v>
      </c>
      <c r="Y11" s="160">
        <f t="shared" si="6"/>
        <v>-1189</v>
      </c>
      <c r="Z11" s="161">
        <f t="shared" si="7"/>
        <v>-2627</v>
      </c>
      <c r="AA11" s="162">
        <f>V11/V$9</f>
        <v>0.15645557581041453</v>
      </c>
    </row>
    <row r="12" spans="1:27" x14ac:dyDescent="0.25">
      <c r="A12" s="1"/>
      <c r="B12" s="160" t="s">
        <v>97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97</v>
      </c>
      <c r="Q12" s="161">
        <v>7304</v>
      </c>
      <c r="R12" s="161">
        <v>7480</v>
      </c>
      <c r="S12" s="161">
        <v>3215</v>
      </c>
      <c r="T12" s="161">
        <v>6154</v>
      </c>
      <c r="U12" s="161">
        <v>11499</v>
      </c>
      <c r="V12" s="161">
        <v>9940</v>
      </c>
      <c r="W12" s="163">
        <f>IFERROR(V12/U12-1,"-")</f>
        <v>-0.1355770066962344</v>
      </c>
      <c r="X12" s="162">
        <f t="shared" si="5"/>
        <v>0.32887700534759357</v>
      </c>
      <c r="Y12" s="160">
        <f t="shared" si="6"/>
        <v>-1559</v>
      </c>
      <c r="Z12" s="161">
        <f t="shared" si="7"/>
        <v>2460</v>
      </c>
      <c r="AA12" s="162">
        <f t="shared" si="1"/>
        <v>0.39391297455813584</v>
      </c>
    </row>
    <row r="13" spans="1:27" s="54" customFormat="1" x14ac:dyDescent="0.25">
      <c r="B13" s="155" t="s">
        <v>104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104</v>
      </c>
      <c r="Q13" s="156">
        <v>9651</v>
      </c>
      <c r="R13" s="156">
        <v>9003</v>
      </c>
      <c r="S13" s="156">
        <v>5300</v>
      </c>
      <c r="T13" s="156">
        <v>8348</v>
      </c>
      <c r="U13" s="156">
        <v>9866</v>
      </c>
      <c r="V13" s="156">
        <v>11346</v>
      </c>
      <c r="W13" s="158">
        <f>IFERROR(V13/U13-1,"-")</f>
        <v>0.1500101358199879</v>
      </c>
      <c r="X13" s="157">
        <f t="shared" si="5"/>
        <v>0.26024658447184268</v>
      </c>
      <c r="Y13" s="155">
        <f t="shared" si="6"/>
        <v>1480</v>
      </c>
      <c r="Z13" s="156">
        <f t="shared" si="7"/>
        <v>2343</v>
      </c>
      <c r="AA13" s="157">
        <f t="shared" si="1"/>
        <v>0.44963144963144963</v>
      </c>
    </row>
    <row r="14" spans="1:27" s="54" customFormat="1" x14ac:dyDescent="0.25">
      <c r="B14" s="160" t="s">
        <v>107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107</v>
      </c>
      <c r="Q14" s="161">
        <v>1190</v>
      </c>
      <c r="R14" s="161">
        <v>1326</v>
      </c>
      <c r="S14" s="161">
        <v>994</v>
      </c>
      <c r="T14" s="161">
        <v>1187</v>
      </c>
      <c r="U14" s="161">
        <v>1437</v>
      </c>
      <c r="V14" s="161">
        <v>1745</v>
      </c>
      <c r="W14" s="163">
        <f t="shared" ref="W14:W21" si="9">IFERROR(V14/U14-1,"-")</f>
        <v>0.21433542101600556</v>
      </c>
      <c r="X14" s="162">
        <f t="shared" si="5"/>
        <v>0.31598793363499245</v>
      </c>
      <c r="Y14" s="160">
        <f t="shared" si="6"/>
        <v>308</v>
      </c>
      <c r="Z14" s="161">
        <f t="shared" si="7"/>
        <v>419</v>
      </c>
      <c r="AA14" s="162">
        <f t="shared" si="1"/>
        <v>6.915273044305302E-2</v>
      </c>
    </row>
    <row r="15" spans="1:27" x14ac:dyDescent="0.25">
      <c r="A15" s="1"/>
      <c r="B15" s="160" t="s">
        <v>110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110</v>
      </c>
      <c r="Q15" s="161">
        <v>2273</v>
      </c>
      <c r="R15" s="161">
        <v>2090</v>
      </c>
      <c r="S15" s="161">
        <v>1071</v>
      </c>
      <c r="T15" s="161">
        <v>1672</v>
      </c>
      <c r="U15" s="161">
        <v>1896</v>
      </c>
      <c r="V15" s="161">
        <v>2335</v>
      </c>
      <c r="W15" s="163">
        <f t="shared" si="9"/>
        <v>0.23154008438818563</v>
      </c>
      <c r="X15" s="162">
        <f t="shared" si="5"/>
        <v>0.11722488038277512</v>
      </c>
      <c r="Y15" s="160">
        <f t="shared" si="6"/>
        <v>439</v>
      </c>
      <c r="Z15" s="161">
        <f t="shared" si="7"/>
        <v>245</v>
      </c>
      <c r="AA15" s="162">
        <f t="shared" si="1"/>
        <v>9.2533882856463495E-2</v>
      </c>
    </row>
    <row r="16" spans="1:27" x14ac:dyDescent="0.25">
      <c r="A16" s="1"/>
      <c r="B16" s="160" t="s">
        <v>113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113</v>
      </c>
      <c r="Q16" s="161">
        <v>1927</v>
      </c>
      <c r="R16" s="161">
        <v>1832</v>
      </c>
      <c r="S16" s="161">
        <v>1161</v>
      </c>
      <c r="T16" s="161">
        <v>1657</v>
      </c>
      <c r="U16" s="161">
        <v>1967</v>
      </c>
      <c r="V16" s="161">
        <v>1964</v>
      </c>
      <c r="W16" s="163">
        <f t="shared" si="9"/>
        <v>-1.5251652262328053E-3</v>
      </c>
      <c r="X16" s="162">
        <f t="shared" si="5"/>
        <v>7.2052401746724781E-2</v>
      </c>
      <c r="Y16" s="160">
        <f t="shared" si="6"/>
        <v>-3</v>
      </c>
      <c r="Z16" s="161">
        <f t="shared" si="7"/>
        <v>132</v>
      </c>
      <c r="AA16" s="162">
        <f t="shared" si="1"/>
        <v>7.7831497186335891E-2</v>
      </c>
    </row>
    <row r="17" spans="1:27" x14ac:dyDescent="0.25">
      <c r="A17" s="1"/>
      <c r="B17" s="160" t="s">
        <v>120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120</v>
      </c>
      <c r="Q17" s="161">
        <v>307</v>
      </c>
      <c r="R17" s="161">
        <v>293</v>
      </c>
      <c r="S17" s="161">
        <v>265</v>
      </c>
      <c r="T17" s="161">
        <v>587</v>
      </c>
      <c r="U17" s="161">
        <v>501</v>
      </c>
      <c r="V17" s="161">
        <v>562</v>
      </c>
      <c r="W17" s="163">
        <f t="shared" si="9"/>
        <v>0.12175648702594821</v>
      </c>
      <c r="X17" s="162">
        <f t="shared" si="5"/>
        <v>0.91808873720136508</v>
      </c>
      <c r="Y17" s="160">
        <f t="shared" si="6"/>
        <v>61</v>
      </c>
      <c r="Z17" s="161">
        <f t="shared" si="7"/>
        <v>269</v>
      </c>
      <c r="AA17" s="162">
        <f t="shared" si="1"/>
        <v>2.2271538400570657E-2</v>
      </c>
    </row>
    <row r="18" spans="1:27" x14ac:dyDescent="0.25">
      <c r="A18" s="1"/>
      <c r="B18" s="160" t="s">
        <v>116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116</v>
      </c>
      <c r="Q18" s="161">
        <v>250</v>
      </c>
      <c r="R18" s="161">
        <v>265</v>
      </c>
      <c r="S18" s="161">
        <v>132</v>
      </c>
      <c r="T18" s="161">
        <v>342</v>
      </c>
      <c r="U18" s="161">
        <v>261</v>
      </c>
      <c r="V18" s="161">
        <v>495</v>
      </c>
      <c r="W18" s="163">
        <f t="shared" si="9"/>
        <v>0.89655172413793105</v>
      </c>
      <c r="X18" s="162">
        <f t="shared" si="5"/>
        <v>0.86792452830188682</v>
      </c>
      <c r="Y18" s="160">
        <f t="shared" si="6"/>
        <v>234</v>
      </c>
      <c r="Z18" s="161">
        <f t="shared" si="7"/>
        <v>230</v>
      </c>
      <c r="AA18" s="162">
        <f t="shared" si="1"/>
        <v>1.9616390584132521E-2</v>
      </c>
    </row>
    <row r="19" spans="1:27" x14ac:dyDescent="0.25">
      <c r="A19" s="159" t="s">
        <v>141</v>
      </c>
      <c r="B19" s="160" t="s">
        <v>125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125</v>
      </c>
      <c r="Q19" s="161">
        <v>96</v>
      </c>
      <c r="R19" s="161">
        <v>95</v>
      </c>
      <c r="S19" s="161">
        <v>112</v>
      </c>
      <c r="T19" s="161">
        <v>175</v>
      </c>
      <c r="U19" s="161">
        <v>85</v>
      </c>
      <c r="V19" s="161">
        <v>104</v>
      </c>
      <c r="W19" s="163">
        <f t="shared" si="9"/>
        <v>0.22352941176470598</v>
      </c>
      <c r="X19" s="162">
        <f t="shared" si="5"/>
        <v>9.473684210526323E-2</v>
      </c>
      <c r="Y19" s="160">
        <f t="shared" si="6"/>
        <v>19</v>
      </c>
      <c r="Z19" s="161">
        <f t="shared" si="7"/>
        <v>9</v>
      </c>
      <c r="AA19" s="162">
        <f t="shared" si="1"/>
        <v>4.1214234762621859E-3</v>
      </c>
    </row>
    <row r="20" spans="1:27" x14ac:dyDescent="0.25">
      <c r="A20" s="165" t="s">
        <v>142</v>
      </c>
      <c r="B20" s="160" t="s">
        <v>128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128</v>
      </c>
      <c r="Q20" s="161">
        <v>212</v>
      </c>
      <c r="R20" s="161">
        <v>105</v>
      </c>
      <c r="S20" s="161">
        <v>61</v>
      </c>
      <c r="T20" s="161">
        <v>77</v>
      </c>
      <c r="U20" s="161">
        <v>146</v>
      </c>
      <c r="V20" s="161">
        <v>265</v>
      </c>
      <c r="W20" s="163">
        <f t="shared" si="9"/>
        <v>0.81506849315068486</v>
      </c>
      <c r="X20" s="162">
        <f t="shared" si="5"/>
        <v>1.5238095238095237</v>
      </c>
      <c r="Y20" s="160">
        <f t="shared" si="6"/>
        <v>119</v>
      </c>
      <c r="Z20" s="161">
        <f t="shared" si="7"/>
        <v>160</v>
      </c>
      <c r="AA20" s="162">
        <f t="shared" si="1"/>
        <v>1.0501704050091147E-2</v>
      </c>
    </row>
    <row r="21" spans="1:27" x14ac:dyDescent="0.25">
      <c r="B21" s="166" t="s">
        <v>142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142</v>
      </c>
      <c r="Q21" s="167">
        <f t="shared" ref="Q21:V21" si="11">Q13-SUM(Q14:Q20)</f>
        <v>3396</v>
      </c>
      <c r="R21" s="167">
        <f t="shared" si="11"/>
        <v>2997</v>
      </c>
      <c r="S21" s="167">
        <f t="shared" si="11"/>
        <v>1504</v>
      </c>
      <c r="T21" s="167">
        <f t="shared" si="11"/>
        <v>2651</v>
      </c>
      <c r="U21" s="167">
        <f t="shared" si="11"/>
        <v>3573</v>
      </c>
      <c r="V21" s="167">
        <f t="shared" si="11"/>
        <v>3876</v>
      </c>
      <c r="W21" s="169">
        <f t="shared" si="9"/>
        <v>8.4802686817800232E-2</v>
      </c>
      <c r="X21" s="168">
        <f t="shared" si="5"/>
        <v>0.29329329329329323</v>
      </c>
      <c r="Y21" s="166">
        <f>V21-U21</f>
        <v>303</v>
      </c>
      <c r="Z21" s="167">
        <f t="shared" si="7"/>
        <v>879</v>
      </c>
      <c r="AA21" s="168">
        <f t="shared" si="1"/>
        <v>0.1536022826345407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94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100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97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104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107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110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113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120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116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125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128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142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94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100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97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104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107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110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113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120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116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125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128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142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94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100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97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104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107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110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113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120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116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125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128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142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94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100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97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104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107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110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113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120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116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125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128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142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94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100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97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104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107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110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113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120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116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125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128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142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142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94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100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97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104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107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110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113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120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116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125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128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142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142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94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100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97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104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107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110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113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120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116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125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128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142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94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100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97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104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107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110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113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120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116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125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128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142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7C9D8-D906-4E92-BD34-C3B5E2E9B35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264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261</v>
      </c>
      <c r="G7" s="170" t="s">
        <v>262</v>
      </c>
      <c r="H7" s="170" t="s">
        <v>263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258</v>
      </c>
      <c r="R7" s="170" t="s">
        <v>259</v>
      </c>
      <c r="S7" s="170" t="s">
        <v>260</v>
      </c>
      <c r="T7" s="170" t="s">
        <v>261</v>
      </c>
      <c r="U7" s="170" t="s">
        <v>262</v>
      </c>
      <c r="V7" s="170" t="s">
        <v>263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46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65</v>
      </c>
      <c r="Q9" s="174">
        <f>Q10+Q13</f>
        <v>23818</v>
      </c>
      <c r="R9" s="174">
        <f t="shared" ref="R9:V9" si="2">R10+R13</f>
        <v>23058</v>
      </c>
      <c r="S9" s="174">
        <f t="shared" si="2"/>
        <v>12754</v>
      </c>
      <c r="T9" s="174">
        <f t="shared" si="2"/>
        <v>20151</v>
      </c>
      <c r="U9" s="174">
        <f t="shared" si="2"/>
        <v>26502</v>
      </c>
      <c r="V9" s="174">
        <f t="shared" si="2"/>
        <v>25234</v>
      </c>
      <c r="W9" s="175">
        <f>IFERROR(V9/U9-1,"-")</f>
        <v>-4.7845445626745198E-2</v>
      </c>
      <c r="X9" s="175">
        <f>IFERROR(V9/R9-1,"-")</f>
        <v>9.4370717321536901E-2</v>
      </c>
      <c r="Y9" s="174">
        <f>V9-U9</f>
        <v>-1268</v>
      </c>
      <c r="Z9" s="174">
        <f>V9-R9</f>
        <v>2176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94</v>
      </c>
      <c r="Q10" s="156">
        <v>14167</v>
      </c>
      <c r="R10" s="156">
        <v>14055</v>
      </c>
      <c r="S10" s="156">
        <v>7454</v>
      </c>
      <c r="T10" s="156">
        <v>11803</v>
      </c>
      <c r="U10" s="156">
        <v>16636</v>
      </c>
      <c r="V10" s="156">
        <v>13888</v>
      </c>
      <c r="W10" s="158">
        <f>IFERROR(V10/U10-1,"-")</f>
        <v>-0.16518393844674195</v>
      </c>
      <c r="X10" s="157">
        <f t="shared" ref="X10:X21" si="7">IFERROR(V10/R10-1,"-")</f>
        <v>-1.1881892564923557E-2</v>
      </c>
      <c r="Y10" s="155">
        <f t="shared" ref="Y10:Y20" si="8">V10-U10</f>
        <v>-2748</v>
      </c>
      <c r="Z10" s="156">
        <f t="shared" ref="Z10:Z21" si="9">V10-R10</f>
        <v>-167</v>
      </c>
      <c r="AA10" s="157">
        <f t="shared" si="3"/>
        <v>0.55036855036855037</v>
      </c>
    </row>
    <row r="11" spans="1:27" x14ac:dyDescent="0.25">
      <c r="A11" s="159" t="s">
        <v>97</v>
      </c>
      <c r="B11" s="160" t="s">
        <v>100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100</v>
      </c>
      <c r="Q11" s="161">
        <v>6863</v>
      </c>
      <c r="R11" s="161">
        <v>6575</v>
      </c>
      <c r="S11" s="161">
        <v>4239</v>
      </c>
      <c r="T11" s="161">
        <v>5649</v>
      </c>
      <c r="U11" s="161">
        <v>5137</v>
      </c>
      <c r="V11" s="161">
        <v>3948</v>
      </c>
      <c r="W11" s="163">
        <f>IFERROR(V11/U11-1,"-")</f>
        <v>-0.23145804944520143</v>
      </c>
      <c r="X11" s="162">
        <f t="shared" si="7"/>
        <v>-0.39954372623574141</v>
      </c>
      <c r="Y11" s="160">
        <f t="shared" si="8"/>
        <v>-1189</v>
      </c>
      <c r="Z11" s="161">
        <f t="shared" si="9"/>
        <v>-2627</v>
      </c>
      <c r="AA11" s="162">
        <f>V11/V$9</f>
        <v>0.15645557581041453</v>
      </c>
    </row>
    <row r="12" spans="1:27" x14ac:dyDescent="0.25">
      <c r="A12" s="1"/>
      <c r="B12" s="160" t="s">
        <v>97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97</v>
      </c>
      <c r="Q12" s="161">
        <v>7304</v>
      </c>
      <c r="R12" s="161">
        <v>7480</v>
      </c>
      <c r="S12" s="161">
        <v>3215</v>
      </c>
      <c r="T12" s="161">
        <v>6154</v>
      </c>
      <c r="U12" s="161">
        <v>11499</v>
      </c>
      <c r="V12" s="161">
        <v>9940</v>
      </c>
      <c r="W12" s="163">
        <f>IFERROR(V12/U12-1,"-")</f>
        <v>-0.1355770066962344</v>
      </c>
      <c r="X12" s="162">
        <f t="shared" si="7"/>
        <v>0.32887700534759357</v>
      </c>
      <c r="Y12" s="160">
        <f t="shared" si="8"/>
        <v>-1559</v>
      </c>
      <c r="Z12" s="161">
        <f t="shared" si="9"/>
        <v>2460</v>
      </c>
      <c r="AA12" s="162">
        <f t="shared" si="3"/>
        <v>0.39391297455813584</v>
      </c>
    </row>
    <row r="13" spans="1:27" s="54" customFormat="1" x14ac:dyDescent="0.25">
      <c r="B13" s="155" t="s">
        <v>104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104</v>
      </c>
      <c r="Q13" s="156">
        <v>9651</v>
      </c>
      <c r="R13" s="156">
        <v>9003</v>
      </c>
      <c r="S13" s="156">
        <v>5300</v>
      </c>
      <c r="T13" s="156">
        <v>8348</v>
      </c>
      <c r="U13" s="156">
        <v>9866</v>
      </c>
      <c r="V13" s="156">
        <v>11346</v>
      </c>
      <c r="W13" s="158">
        <f>IFERROR(V13/U13-1,"-")</f>
        <v>0.1500101358199879</v>
      </c>
      <c r="X13" s="157">
        <f t="shared" si="7"/>
        <v>0.26024658447184268</v>
      </c>
      <c r="Y13" s="155">
        <f t="shared" si="8"/>
        <v>1480</v>
      </c>
      <c r="Z13" s="156">
        <f t="shared" si="9"/>
        <v>2343</v>
      </c>
      <c r="AA13" s="157">
        <f t="shared" si="3"/>
        <v>0.44963144963144963</v>
      </c>
    </row>
    <row r="14" spans="1:27" s="54" customFormat="1" x14ac:dyDescent="0.25">
      <c r="B14" s="160" t="s">
        <v>107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107</v>
      </c>
      <c r="Q14" s="161">
        <v>1190</v>
      </c>
      <c r="R14" s="161">
        <v>1326</v>
      </c>
      <c r="S14" s="161">
        <v>994</v>
      </c>
      <c r="T14" s="161">
        <v>1187</v>
      </c>
      <c r="U14" s="161">
        <v>1437</v>
      </c>
      <c r="V14" s="161">
        <v>1745</v>
      </c>
      <c r="W14" s="163">
        <f t="shared" ref="W14:W21" si="11">IFERROR(V14/U14-1,"-")</f>
        <v>0.21433542101600556</v>
      </c>
      <c r="X14" s="162">
        <f t="shared" si="7"/>
        <v>0.31598793363499245</v>
      </c>
      <c r="Y14" s="160">
        <f t="shared" si="8"/>
        <v>308</v>
      </c>
      <c r="Z14" s="161">
        <f t="shared" si="9"/>
        <v>419</v>
      </c>
      <c r="AA14" s="162">
        <f t="shared" si="3"/>
        <v>6.915273044305302E-2</v>
      </c>
    </row>
    <row r="15" spans="1:27" x14ac:dyDescent="0.25">
      <c r="A15" s="1"/>
      <c r="B15" s="160" t="s">
        <v>110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110</v>
      </c>
      <c r="Q15" s="161">
        <v>2273</v>
      </c>
      <c r="R15" s="161">
        <v>2090</v>
      </c>
      <c r="S15" s="161">
        <v>1071</v>
      </c>
      <c r="T15" s="161">
        <v>1672</v>
      </c>
      <c r="U15" s="161">
        <v>1896</v>
      </c>
      <c r="V15" s="161">
        <v>2335</v>
      </c>
      <c r="W15" s="163">
        <f t="shared" si="11"/>
        <v>0.23154008438818563</v>
      </c>
      <c r="X15" s="162">
        <f t="shared" si="7"/>
        <v>0.11722488038277512</v>
      </c>
      <c r="Y15" s="160">
        <f t="shared" si="8"/>
        <v>439</v>
      </c>
      <c r="Z15" s="161">
        <f t="shared" si="9"/>
        <v>245</v>
      </c>
      <c r="AA15" s="162">
        <f t="shared" si="3"/>
        <v>9.2533882856463495E-2</v>
      </c>
    </row>
    <row r="16" spans="1:27" x14ac:dyDescent="0.25">
      <c r="A16" s="1"/>
      <c r="B16" s="160" t="s">
        <v>113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113</v>
      </c>
      <c r="Q16" s="161">
        <v>1927</v>
      </c>
      <c r="R16" s="161">
        <v>1832</v>
      </c>
      <c r="S16" s="161">
        <v>1161</v>
      </c>
      <c r="T16" s="161">
        <v>1657</v>
      </c>
      <c r="U16" s="161">
        <v>1967</v>
      </c>
      <c r="V16" s="161">
        <v>1964</v>
      </c>
      <c r="W16" s="163">
        <f t="shared" si="11"/>
        <v>-1.5251652262328053E-3</v>
      </c>
      <c r="X16" s="162">
        <f t="shared" si="7"/>
        <v>7.2052401746724781E-2</v>
      </c>
      <c r="Y16" s="160">
        <f t="shared" si="8"/>
        <v>-3</v>
      </c>
      <c r="Z16" s="161">
        <f t="shared" si="9"/>
        <v>132</v>
      </c>
      <c r="AA16" s="162">
        <f t="shared" si="3"/>
        <v>7.7831497186335891E-2</v>
      </c>
    </row>
    <row r="17" spans="1:27" x14ac:dyDescent="0.25">
      <c r="A17" s="1"/>
      <c r="B17" s="160" t="s">
        <v>120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120</v>
      </c>
      <c r="Q17" s="161">
        <v>307</v>
      </c>
      <c r="R17" s="161">
        <v>293</v>
      </c>
      <c r="S17" s="161">
        <v>265</v>
      </c>
      <c r="T17" s="161">
        <v>587</v>
      </c>
      <c r="U17" s="161">
        <v>501</v>
      </c>
      <c r="V17" s="161">
        <v>562</v>
      </c>
      <c r="W17" s="163">
        <f t="shared" si="11"/>
        <v>0.12175648702594821</v>
      </c>
      <c r="X17" s="162">
        <f t="shared" si="7"/>
        <v>0.91808873720136508</v>
      </c>
      <c r="Y17" s="160">
        <f t="shared" si="8"/>
        <v>61</v>
      </c>
      <c r="Z17" s="161">
        <f t="shared" si="9"/>
        <v>269</v>
      </c>
      <c r="AA17" s="162">
        <f t="shared" si="3"/>
        <v>2.2271538400570657E-2</v>
      </c>
    </row>
    <row r="18" spans="1:27" x14ac:dyDescent="0.25">
      <c r="A18" s="1"/>
      <c r="B18" s="160" t="s">
        <v>116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116</v>
      </c>
      <c r="Q18" s="161">
        <v>250</v>
      </c>
      <c r="R18" s="161">
        <v>265</v>
      </c>
      <c r="S18" s="161">
        <v>132</v>
      </c>
      <c r="T18" s="161">
        <v>342</v>
      </c>
      <c r="U18" s="161">
        <v>261</v>
      </c>
      <c r="V18" s="161">
        <v>495</v>
      </c>
      <c r="W18" s="163">
        <f t="shared" si="11"/>
        <v>0.89655172413793105</v>
      </c>
      <c r="X18" s="162">
        <f t="shared" si="7"/>
        <v>0.86792452830188682</v>
      </c>
      <c r="Y18" s="160">
        <f t="shared" si="8"/>
        <v>234</v>
      </c>
      <c r="Z18" s="161">
        <f t="shared" si="9"/>
        <v>230</v>
      </c>
      <c r="AA18" s="162">
        <f t="shared" si="3"/>
        <v>1.9616390584132521E-2</v>
      </c>
    </row>
    <row r="19" spans="1:27" x14ac:dyDescent="0.25">
      <c r="A19" s="159" t="s">
        <v>141</v>
      </c>
      <c r="B19" s="160" t="s">
        <v>125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125</v>
      </c>
      <c r="Q19" s="161">
        <v>96</v>
      </c>
      <c r="R19" s="161">
        <v>95</v>
      </c>
      <c r="S19" s="161">
        <v>112</v>
      </c>
      <c r="T19" s="161">
        <v>175</v>
      </c>
      <c r="U19" s="161">
        <v>85</v>
      </c>
      <c r="V19" s="161">
        <v>104</v>
      </c>
      <c r="W19" s="163">
        <f t="shared" si="11"/>
        <v>0.22352941176470598</v>
      </c>
      <c r="X19" s="162">
        <f t="shared" si="7"/>
        <v>9.473684210526323E-2</v>
      </c>
      <c r="Y19" s="160">
        <f t="shared" si="8"/>
        <v>19</v>
      </c>
      <c r="Z19" s="161">
        <f t="shared" si="9"/>
        <v>9</v>
      </c>
      <c r="AA19" s="162">
        <f t="shared" si="3"/>
        <v>4.1214234762621859E-3</v>
      </c>
    </row>
    <row r="20" spans="1:27" x14ac:dyDescent="0.25">
      <c r="A20" s="165" t="s">
        <v>142</v>
      </c>
      <c r="B20" s="160" t="s">
        <v>128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128</v>
      </c>
      <c r="Q20" s="161">
        <v>212</v>
      </c>
      <c r="R20" s="161">
        <v>105</v>
      </c>
      <c r="S20" s="161">
        <v>61</v>
      </c>
      <c r="T20" s="161">
        <v>77</v>
      </c>
      <c r="U20" s="161">
        <v>146</v>
      </c>
      <c r="V20" s="161">
        <v>265</v>
      </c>
      <c r="W20" s="163">
        <f t="shared" si="11"/>
        <v>0.81506849315068486</v>
      </c>
      <c r="X20" s="162">
        <f t="shared" si="7"/>
        <v>1.5238095238095237</v>
      </c>
      <c r="Y20" s="160">
        <f t="shared" si="8"/>
        <v>119</v>
      </c>
      <c r="Z20" s="161">
        <f t="shared" si="9"/>
        <v>160</v>
      </c>
      <c r="AA20" s="162">
        <f t="shared" si="3"/>
        <v>1.0501704050091147E-2</v>
      </c>
    </row>
    <row r="21" spans="1:27" x14ac:dyDescent="0.25">
      <c r="B21" s="166" t="s">
        <v>142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142</v>
      </c>
      <c r="Q21" s="167">
        <f t="shared" ref="Q21:V21" si="13">Q13-SUM(Q14:Q20)</f>
        <v>3396</v>
      </c>
      <c r="R21" s="167">
        <f t="shared" si="13"/>
        <v>2997</v>
      </c>
      <c r="S21" s="167">
        <f t="shared" si="13"/>
        <v>1504</v>
      </c>
      <c r="T21" s="167">
        <f t="shared" si="13"/>
        <v>2651</v>
      </c>
      <c r="U21" s="167">
        <f t="shared" si="13"/>
        <v>3573</v>
      </c>
      <c r="V21" s="167">
        <f t="shared" si="13"/>
        <v>3876</v>
      </c>
      <c r="W21" s="169">
        <f t="shared" si="11"/>
        <v>8.4802686817800232E-2</v>
      </c>
      <c r="X21" s="168">
        <f t="shared" si="7"/>
        <v>0.29329329329329323</v>
      </c>
      <c r="Y21" s="166">
        <f>V21-U21</f>
        <v>303</v>
      </c>
      <c r="Z21" s="167">
        <f t="shared" si="9"/>
        <v>879</v>
      </c>
      <c r="AA21" s="168">
        <f t="shared" si="3"/>
        <v>0.1536022826345407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94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100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97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104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107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110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113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120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116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125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128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142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94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100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97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104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107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110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113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120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116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125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128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142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94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100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97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104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107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110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113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120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116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125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128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142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94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100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97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104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107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110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113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120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116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125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128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142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94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100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97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104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107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110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113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120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116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125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128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142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142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94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100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97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104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107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110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113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120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116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125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128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142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142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94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100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97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104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107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110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113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120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116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125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128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142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94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100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97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104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107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110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113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120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116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125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128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142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8604-DEB4-415E-AC8C-C52D1B46681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265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261</v>
      </c>
      <c r="G7" s="170" t="s">
        <v>262</v>
      </c>
      <c r="H7" s="170" t="s">
        <v>263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258</v>
      </c>
      <c r="R7" s="170" t="s">
        <v>259</v>
      </c>
      <c r="S7" s="170" t="s">
        <v>260</v>
      </c>
      <c r="T7" s="170" t="s">
        <v>261</v>
      </c>
      <c r="U7" s="170" t="s">
        <v>262</v>
      </c>
      <c r="V7" s="170" t="s">
        <v>263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46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65</v>
      </c>
      <c r="Q9" s="174" t="e">
        <f>Q10+Q13</f>
        <v>#REF!</v>
      </c>
      <c r="R9" s="174" t="e">
        <f t="shared" ref="R9:V9" si="2">R10+R13</f>
        <v>#REF!</v>
      </c>
      <c r="S9" s="174" t="e">
        <f t="shared" si="2"/>
        <v>#REF!</v>
      </c>
      <c r="T9" s="174" t="e">
        <f t="shared" si="2"/>
        <v>#REF!</v>
      </c>
      <c r="U9" s="174" t="e">
        <f t="shared" si="2"/>
        <v>#REF!</v>
      </c>
      <c r="V9" s="174" t="e">
        <f t="shared" si="2"/>
        <v>#REF!</v>
      </c>
      <c r="W9" s="175" t="str">
        <f>IFERROR(V9/U9-1,"-")</f>
        <v>-</v>
      </c>
      <c r="X9" s="175" t="str">
        <f>IFERROR(V9/R9-1,"-")</f>
        <v>-</v>
      </c>
      <c r="Y9" s="174" t="e">
        <f>V9-U9</f>
        <v>#REF!</v>
      </c>
      <c r="Z9" s="174" t="e">
        <f>V9-R9</f>
        <v>#REF!</v>
      </c>
      <c r="AA9" s="175" t="e">
        <f t="shared" ref="AA9:AA21" si="3">V9/V$9</f>
        <v>#REF!</v>
      </c>
    </row>
    <row r="10" spans="1:27" x14ac:dyDescent="0.25">
      <c r="A10" s="159" t="s">
        <v>100</v>
      </c>
      <c r="B10" s="155" t="s">
        <v>94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94</v>
      </c>
      <c r="Q10" s="156" t="e">
        <v>#REF!</v>
      </c>
      <c r="R10" s="156" t="e">
        <v>#REF!</v>
      </c>
      <c r="S10" s="156" t="e">
        <v>#REF!</v>
      </c>
      <c r="T10" s="156" t="e">
        <v>#REF!</v>
      </c>
      <c r="U10" s="156" t="e">
        <v>#REF!</v>
      </c>
      <c r="V10" s="156" t="e">
        <v>#REF!</v>
      </c>
      <c r="W10" s="158" t="str">
        <f>IFERROR(V10/U10-1,"-")</f>
        <v>-</v>
      </c>
      <c r="X10" s="157" t="str">
        <f t="shared" ref="X10:X21" si="7">IFERROR(V10/R10-1,"-")</f>
        <v>-</v>
      </c>
      <c r="Y10" s="155" t="e">
        <f t="shared" ref="Y10:Y20" si="8">V10-U10</f>
        <v>#REF!</v>
      </c>
      <c r="Z10" s="156" t="e">
        <f t="shared" ref="Z10:Z21" si="9">V10-R10</f>
        <v>#REF!</v>
      </c>
      <c r="AA10" s="157" t="e">
        <f t="shared" si="3"/>
        <v>#REF!</v>
      </c>
    </row>
    <row r="11" spans="1:27" x14ac:dyDescent="0.25">
      <c r="A11" s="159" t="s">
        <v>97</v>
      </c>
      <c r="B11" s="160" t="s">
        <v>100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100</v>
      </c>
      <c r="Q11" s="161" t="e">
        <v>#REF!</v>
      </c>
      <c r="R11" s="161" t="e">
        <v>#REF!</v>
      </c>
      <c r="S11" s="161" t="e">
        <v>#REF!</v>
      </c>
      <c r="T11" s="161" t="e">
        <v>#REF!</v>
      </c>
      <c r="U11" s="161" t="e">
        <v>#REF!</v>
      </c>
      <c r="V11" s="161" t="e">
        <v>#REF!</v>
      </c>
      <c r="W11" s="163" t="str">
        <f>IFERROR(V11/U11-1,"-")</f>
        <v>-</v>
      </c>
      <c r="X11" s="162" t="str">
        <f t="shared" si="7"/>
        <v>-</v>
      </c>
      <c r="Y11" s="160" t="e">
        <f t="shared" si="8"/>
        <v>#REF!</v>
      </c>
      <c r="Z11" s="161" t="e">
        <f t="shared" si="9"/>
        <v>#REF!</v>
      </c>
      <c r="AA11" s="162" t="e">
        <f>V11/V$9</f>
        <v>#REF!</v>
      </c>
    </row>
    <row r="12" spans="1:27" x14ac:dyDescent="0.25">
      <c r="A12" s="1"/>
      <c r="B12" s="160" t="s">
        <v>97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97</v>
      </c>
      <c r="Q12" s="161" t="e">
        <v>#REF!</v>
      </c>
      <c r="R12" s="161" t="e">
        <v>#REF!</v>
      </c>
      <c r="S12" s="161" t="e">
        <v>#REF!</v>
      </c>
      <c r="T12" s="161" t="e">
        <v>#REF!</v>
      </c>
      <c r="U12" s="161" t="e">
        <v>#REF!</v>
      </c>
      <c r="V12" s="161" t="e">
        <v>#REF!</v>
      </c>
      <c r="W12" s="163" t="str">
        <f>IFERROR(V12/U12-1,"-")</f>
        <v>-</v>
      </c>
      <c r="X12" s="162" t="str">
        <f t="shared" si="7"/>
        <v>-</v>
      </c>
      <c r="Y12" s="160" t="e">
        <f t="shared" si="8"/>
        <v>#REF!</v>
      </c>
      <c r="Z12" s="161" t="e">
        <f t="shared" si="9"/>
        <v>#REF!</v>
      </c>
      <c r="AA12" s="162" t="e">
        <f t="shared" si="3"/>
        <v>#REF!</v>
      </c>
    </row>
    <row r="13" spans="1:27" s="54" customFormat="1" x14ac:dyDescent="0.25">
      <c r="B13" s="155" t="s">
        <v>104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104</v>
      </c>
      <c r="Q13" s="156" t="e">
        <v>#REF!</v>
      </c>
      <c r="R13" s="156" t="e">
        <v>#REF!</v>
      </c>
      <c r="S13" s="156" t="e">
        <v>#REF!</v>
      </c>
      <c r="T13" s="156" t="e">
        <v>#REF!</v>
      </c>
      <c r="U13" s="156" t="e">
        <v>#REF!</v>
      </c>
      <c r="V13" s="156" t="e">
        <v>#REF!</v>
      </c>
      <c r="W13" s="158" t="str">
        <f>IFERROR(V13/U13-1,"-")</f>
        <v>-</v>
      </c>
      <c r="X13" s="157" t="str">
        <f t="shared" si="7"/>
        <v>-</v>
      </c>
      <c r="Y13" s="155" t="e">
        <f t="shared" si="8"/>
        <v>#REF!</v>
      </c>
      <c r="Z13" s="156" t="e">
        <f t="shared" si="9"/>
        <v>#REF!</v>
      </c>
      <c r="AA13" s="157" t="e">
        <f t="shared" si="3"/>
        <v>#REF!</v>
      </c>
    </row>
    <row r="14" spans="1:27" s="54" customFormat="1" x14ac:dyDescent="0.25">
      <c r="B14" s="160" t="s">
        <v>107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107</v>
      </c>
      <c r="Q14" s="161" t="e">
        <v>#REF!</v>
      </c>
      <c r="R14" s="161" t="e">
        <v>#REF!</v>
      </c>
      <c r="S14" s="161" t="e">
        <v>#REF!</v>
      </c>
      <c r="T14" s="161" t="e">
        <v>#REF!</v>
      </c>
      <c r="U14" s="161" t="e">
        <v>#REF!</v>
      </c>
      <c r="V14" s="161" t="e">
        <v>#REF!</v>
      </c>
      <c r="W14" s="163" t="str">
        <f t="shared" ref="W14:W21" si="11">IFERROR(V14/U14-1,"-")</f>
        <v>-</v>
      </c>
      <c r="X14" s="162" t="str">
        <f t="shared" si="7"/>
        <v>-</v>
      </c>
      <c r="Y14" s="160" t="e">
        <f t="shared" si="8"/>
        <v>#REF!</v>
      </c>
      <c r="Z14" s="161" t="e">
        <f t="shared" si="9"/>
        <v>#REF!</v>
      </c>
      <c r="AA14" s="162" t="e">
        <f t="shared" si="3"/>
        <v>#REF!</v>
      </c>
    </row>
    <row r="15" spans="1:27" x14ac:dyDescent="0.25">
      <c r="A15" s="1"/>
      <c r="B15" s="160" t="s">
        <v>110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110</v>
      </c>
      <c r="Q15" s="161" t="e">
        <v>#REF!</v>
      </c>
      <c r="R15" s="161" t="e">
        <v>#REF!</v>
      </c>
      <c r="S15" s="161" t="e">
        <v>#REF!</v>
      </c>
      <c r="T15" s="161" t="e">
        <v>#REF!</v>
      </c>
      <c r="U15" s="161" t="e">
        <v>#REF!</v>
      </c>
      <c r="V15" s="161" t="e">
        <v>#REF!</v>
      </c>
      <c r="W15" s="163" t="str">
        <f t="shared" si="11"/>
        <v>-</v>
      </c>
      <c r="X15" s="162" t="str">
        <f t="shared" si="7"/>
        <v>-</v>
      </c>
      <c r="Y15" s="160" t="e">
        <f t="shared" si="8"/>
        <v>#REF!</v>
      </c>
      <c r="Z15" s="161" t="e">
        <f t="shared" si="9"/>
        <v>#REF!</v>
      </c>
      <c r="AA15" s="162" t="e">
        <f t="shared" si="3"/>
        <v>#REF!</v>
      </c>
    </row>
    <row r="16" spans="1:27" x14ac:dyDescent="0.25">
      <c r="A16" s="1"/>
      <c r="B16" s="160" t="s">
        <v>113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113</v>
      </c>
      <c r="Q16" s="161" t="e">
        <v>#REF!</v>
      </c>
      <c r="R16" s="161" t="e">
        <v>#REF!</v>
      </c>
      <c r="S16" s="161" t="e">
        <v>#REF!</v>
      </c>
      <c r="T16" s="161" t="e">
        <v>#REF!</v>
      </c>
      <c r="U16" s="161" t="e">
        <v>#REF!</v>
      </c>
      <c r="V16" s="161" t="e">
        <v>#REF!</v>
      </c>
      <c r="W16" s="163" t="str">
        <f t="shared" si="11"/>
        <v>-</v>
      </c>
      <c r="X16" s="162" t="str">
        <f t="shared" si="7"/>
        <v>-</v>
      </c>
      <c r="Y16" s="160" t="e">
        <f t="shared" si="8"/>
        <v>#REF!</v>
      </c>
      <c r="Z16" s="161" t="e">
        <f t="shared" si="9"/>
        <v>#REF!</v>
      </c>
      <c r="AA16" s="162" t="e">
        <f t="shared" si="3"/>
        <v>#REF!</v>
      </c>
    </row>
    <row r="17" spans="1:27" x14ac:dyDescent="0.25">
      <c r="A17" s="1"/>
      <c r="B17" s="160" t="s">
        <v>120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120</v>
      </c>
      <c r="Q17" s="161" t="e">
        <v>#REF!</v>
      </c>
      <c r="R17" s="161" t="e">
        <v>#REF!</v>
      </c>
      <c r="S17" s="161" t="e">
        <v>#REF!</v>
      </c>
      <c r="T17" s="161" t="e">
        <v>#REF!</v>
      </c>
      <c r="U17" s="161" t="e">
        <v>#REF!</v>
      </c>
      <c r="V17" s="161" t="e">
        <v>#REF!</v>
      </c>
      <c r="W17" s="163" t="str">
        <f t="shared" si="11"/>
        <v>-</v>
      </c>
      <c r="X17" s="162" t="str">
        <f t="shared" si="7"/>
        <v>-</v>
      </c>
      <c r="Y17" s="160" t="e">
        <f t="shared" si="8"/>
        <v>#REF!</v>
      </c>
      <c r="Z17" s="161" t="e">
        <f t="shared" si="9"/>
        <v>#REF!</v>
      </c>
      <c r="AA17" s="162" t="e">
        <f t="shared" si="3"/>
        <v>#REF!</v>
      </c>
    </row>
    <row r="18" spans="1:27" x14ac:dyDescent="0.25">
      <c r="A18" s="1"/>
      <c r="B18" s="160" t="s">
        <v>116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116</v>
      </c>
      <c r="Q18" s="161" t="e">
        <v>#REF!</v>
      </c>
      <c r="R18" s="161" t="e">
        <v>#REF!</v>
      </c>
      <c r="S18" s="161" t="e">
        <v>#REF!</v>
      </c>
      <c r="T18" s="161" t="e">
        <v>#REF!</v>
      </c>
      <c r="U18" s="161" t="e">
        <v>#REF!</v>
      </c>
      <c r="V18" s="161" t="e">
        <v>#REF!</v>
      </c>
      <c r="W18" s="163" t="str">
        <f t="shared" si="11"/>
        <v>-</v>
      </c>
      <c r="X18" s="162" t="str">
        <f t="shared" si="7"/>
        <v>-</v>
      </c>
      <c r="Y18" s="160" t="e">
        <f t="shared" si="8"/>
        <v>#REF!</v>
      </c>
      <c r="Z18" s="161" t="e">
        <f t="shared" si="9"/>
        <v>#REF!</v>
      </c>
      <c r="AA18" s="162" t="e">
        <f t="shared" si="3"/>
        <v>#REF!</v>
      </c>
    </row>
    <row r="19" spans="1:27" x14ac:dyDescent="0.25">
      <c r="A19" s="159" t="s">
        <v>141</v>
      </c>
      <c r="B19" s="160" t="s">
        <v>125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125</v>
      </c>
      <c r="Q19" s="161" t="e">
        <v>#REF!</v>
      </c>
      <c r="R19" s="161" t="e">
        <v>#REF!</v>
      </c>
      <c r="S19" s="161" t="e">
        <v>#REF!</v>
      </c>
      <c r="T19" s="161" t="e">
        <v>#REF!</v>
      </c>
      <c r="U19" s="161" t="e">
        <v>#REF!</v>
      </c>
      <c r="V19" s="161" t="e">
        <v>#REF!</v>
      </c>
      <c r="W19" s="163" t="str">
        <f t="shared" si="11"/>
        <v>-</v>
      </c>
      <c r="X19" s="162" t="str">
        <f t="shared" si="7"/>
        <v>-</v>
      </c>
      <c r="Y19" s="160" t="e">
        <f t="shared" si="8"/>
        <v>#REF!</v>
      </c>
      <c r="Z19" s="161" t="e">
        <f t="shared" si="9"/>
        <v>#REF!</v>
      </c>
      <c r="AA19" s="162" t="e">
        <f t="shared" si="3"/>
        <v>#REF!</v>
      </c>
    </row>
    <row r="20" spans="1:27" x14ac:dyDescent="0.25">
      <c r="A20" s="165" t="s">
        <v>142</v>
      </c>
      <c r="B20" s="160" t="s">
        <v>128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128</v>
      </c>
      <c r="Q20" s="161" t="e">
        <v>#REF!</v>
      </c>
      <c r="R20" s="161" t="e">
        <v>#REF!</v>
      </c>
      <c r="S20" s="161" t="e">
        <v>#REF!</v>
      </c>
      <c r="T20" s="161" t="e">
        <v>#REF!</v>
      </c>
      <c r="U20" s="161" t="e">
        <v>#REF!</v>
      </c>
      <c r="V20" s="161" t="e">
        <v>#REF!</v>
      </c>
      <c r="W20" s="163" t="str">
        <f t="shared" si="11"/>
        <v>-</v>
      </c>
      <c r="X20" s="162" t="str">
        <f t="shared" si="7"/>
        <v>-</v>
      </c>
      <c r="Y20" s="160" t="e">
        <f t="shared" si="8"/>
        <v>#REF!</v>
      </c>
      <c r="Z20" s="161" t="e">
        <f t="shared" si="9"/>
        <v>#REF!</v>
      </c>
      <c r="AA20" s="162" t="e">
        <f t="shared" si="3"/>
        <v>#REF!</v>
      </c>
    </row>
    <row r="21" spans="1:27" x14ac:dyDescent="0.25">
      <c r="B21" s="166" t="s">
        <v>142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142</v>
      </c>
      <c r="Q21" s="167" t="e">
        <f t="shared" ref="Q21:V21" si="13">Q13-SUM(Q14:Q20)</f>
        <v>#REF!</v>
      </c>
      <c r="R21" s="167" t="e">
        <f t="shared" si="13"/>
        <v>#REF!</v>
      </c>
      <c r="S21" s="167" t="e">
        <f t="shared" si="13"/>
        <v>#REF!</v>
      </c>
      <c r="T21" s="167" t="e">
        <f t="shared" si="13"/>
        <v>#REF!</v>
      </c>
      <c r="U21" s="167" t="e">
        <f t="shared" si="13"/>
        <v>#REF!</v>
      </c>
      <c r="V21" s="167" t="e">
        <f t="shared" si="13"/>
        <v>#REF!</v>
      </c>
      <c r="W21" s="169" t="str">
        <f t="shared" si="11"/>
        <v>-</v>
      </c>
      <c r="X21" s="168" t="str">
        <f t="shared" si="7"/>
        <v>-</v>
      </c>
      <c r="Y21" s="166" t="e">
        <f>V21-U21</f>
        <v>#REF!</v>
      </c>
      <c r="Z21" s="167" t="e">
        <f t="shared" si="9"/>
        <v>#REF!</v>
      </c>
      <c r="AA21" s="168" t="e">
        <f t="shared" si="3"/>
        <v>#REF!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94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100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97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104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107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110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113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120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116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125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128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142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94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100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97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104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107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110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113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120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116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125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128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142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94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100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97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104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107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110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113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120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116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125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128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142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94</v>
      </c>
      <c r="C66" s="156" t="s">
        <v>319</v>
      </c>
      <c r="D66" s="156" t="s">
        <v>319</v>
      </c>
      <c r="E66" s="156" t="s">
        <v>319</v>
      </c>
      <c r="F66" s="156" t="s">
        <v>319</v>
      </c>
      <c r="G66" s="156" t="s">
        <v>319</v>
      </c>
      <c r="H66" s="156" t="s">
        <v>319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100</v>
      </c>
      <c r="C67" s="161" t="s">
        <v>319</v>
      </c>
      <c r="D67" s="161" t="s">
        <v>319</v>
      </c>
      <c r="E67" s="161" t="s">
        <v>319</v>
      </c>
      <c r="F67" s="161" t="s">
        <v>319</v>
      </c>
      <c r="G67" s="161" t="s">
        <v>319</v>
      </c>
      <c r="H67" s="161" t="s">
        <v>319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97</v>
      </c>
      <c r="C68" s="161" t="s">
        <v>319</v>
      </c>
      <c r="D68" s="161" t="s">
        <v>319</v>
      </c>
      <c r="E68" s="161" t="s">
        <v>319</v>
      </c>
      <c r="F68" s="161" t="s">
        <v>319</v>
      </c>
      <c r="G68" s="161" t="s">
        <v>319</v>
      </c>
      <c r="H68" s="161" t="s">
        <v>319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104</v>
      </c>
      <c r="C69" s="156" t="s">
        <v>319</v>
      </c>
      <c r="D69" s="156" t="s">
        <v>319</v>
      </c>
      <c r="E69" s="156" t="s">
        <v>319</v>
      </c>
      <c r="F69" s="156" t="s">
        <v>319</v>
      </c>
      <c r="G69" s="156" t="s">
        <v>319</v>
      </c>
      <c r="H69" s="156" t="s">
        <v>319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107</v>
      </c>
      <c r="C70" s="161" t="s">
        <v>319</v>
      </c>
      <c r="D70" s="161" t="s">
        <v>319</v>
      </c>
      <c r="E70" s="161" t="s">
        <v>319</v>
      </c>
      <c r="F70" s="161" t="s">
        <v>319</v>
      </c>
      <c r="G70" s="161" t="s">
        <v>319</v>
      </c>
      <c r="H70" s="161" t="s">
        <v>319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110</v>
      </c>
      <c r="C71" s="161" t="s">
        <v>319</v>
      </c>
      <c r="D71" s="161" t="s">
        <v>319</v>
      </c>
      <c r="E71" s="161" t="s">
        <v>319</v>
      </c>
      <c r="F71" s="161" t="s">
        <v>319</v>
      </c>
      <c r="G71" s="161" t="s">
        <v>319</v>
      </c>
      <c r="H71" s="161" t="s">
        <v>319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113</v>
      </c>
      <c r="C72" s="161" t="s">
        <v>319</v>
      </c>
      <c r="D72" s="161" t="s">
        <v>319</v>
      </c>
      <c r="E72" s="161" t="s">
        <v>319</v>
      </c>
      <c r="F72" s="161" t="s">
        <v>319</v>
      </c>
      <c r="G72" s="161" t="s">
        <v>319</v>
      </c>
      <c r="H72" s="161" t="s">
        <v>319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120</v>
      </c>
      <c r="C73" s="161" t="s">
        <v>319</v>
      </c>
      <c r="D73" s="161" t="s">
        <v>319</v>
      </c>
      <c r="E73" s="161" t="s">
        <v>319</v>
      </c>
      <c r="F73" s="161" t="s">
        <v>319</v>
      </c>
      <c r="G73" s="161" t="s">
        <v>319</v>
      </c>
      <c r="H73" s="161" t="s">
        <v>319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116</v>
      </c>
      <c r="C74" s="161" t="s">
        <v>319</v>
      </c>
      <c r="D74" s="161" t="s">
        <v>319</v>
      </c>
      <c r="E74" s="161" t="s">
        <v>319</v>
      </c>
      <c r="F74" s="161" t="s">
        <v>319</v>
      </c>
      <c r="G74" s="161" t="s">
        <v>319</v>
      </c>
      <c r="H74" s="161" t="s">
        <v>319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125</v>
      </c>
      <c r="C75" s="161" t="s">
        <v>319</v>
      </c>
      <c r="D75" s="161" t="s">
        <v>319</v>
      </c>
      <c r="E75" s="161" t="s">
        <v>319</v>
      </c>
      <c r="F75" s="161" t="s">
        <v>319</v>
      </c>
      <c r="G75" s="161" t="s">
        <v>319</v>
      </c>
      <c r="H75" s="161" t="s">
        <v>319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128</v>
      </c>
      <c r="C76" s="161" t="s">
        <v>319</v>
      </c>
      <c r="D76" s="161" t="s">
        <v>319</v>
      </c>
      <c r="E76" s="161" t="s">
        <v>319</v>
      </c>
      <c r="F76" s="161" t="s">
        <v>319</v>
      </c>
      <c r="G76" s="161" t="s">
        <v>319</v>
      </c>
      <c r="H76" s="161" t="s">
        <v>319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142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94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100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97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104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107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110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113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120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116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125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128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142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94</v>
      </c>
      <c r="C94" s="156" t="s">
        <v>319</v>
      </c>
      <c r="D94" s="156" t="s">
        <v>319</v>
      </c>
      <c r="E94" s="156" t="s">
        <v>319</v>
      </c>
      <c r="F94" s="156" t="s">
        <v>319</v>
      </c>
      <c r="G94" s="156" t="s">
        <v>319</v>
      </c>
      <c r="H94" s="156" t="s">
        <v>319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100</v>
      </c>
      <c r="C95" s="161" t="s">
        <v>319</v>
      </c>
      <c r="D95" s="161" t="s">
        <v>319</v>
      </c>
      <c r="E95" s="161" t="s">
        <v>319</v>
      </c>
      <c r="F95" s="161" t="s">
        <v>319</v>
      </c>
      <c r="G95" s="161" t="s">
        <v>319</v>
      </c>
      <c r="H95" s="161" t="s">
        <v>319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97</v>
      </c>
      <c r="C96" s="161" t="s">
        <v>319</v>
      </c>
      <c r="D96" s="161" t="s">
        <v>319</v>
      </c>
      <c r="E96" s="161" t="s">
        <v>319</v>
      </c>
      <c r="F96" s="161" t="s">
        <v>319</v>
      </c>
      <c r="G96" s="161" t="s">
        <v>319</v>
      </c>
      <c r="H96" s="161" t="s">
        <v>319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104</v>
      </c>
      <c r="C97" s="156" t="s">
        <v>319</v>
      </c>
      <c r="D97" s="156" t="s">
        <v>319</v>
      </c>
      <c r="E97" s="156" t="s">
        <v>319</v>
      </c>
      <c r="F97" s="156" t="s">
        <v>319</v>
      </c>
      <c r="G97" s="156" t="s">
        <v>319</v>
      </c>
      <c r="H97" s="156" t="s">
        <v>319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107</v>
      </c>
      <c r="C98" s="161" t="s">
        <v>319</v>
      </c>
      <c r="D98" s="161" t="s">
        <v>319</v>
      </c>
      <c r="E98" s="161" t="s">
        <v>319</v>
      </c>
      <c r="F98" s="161" t="s">
        <v>319</v>
      </c>
      <c r="G98" s="161" t="s">
        <v>319</v>
      </c>
      <c r="H98" s="161" t="s">
        <v>319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110</v>
      </c>
      <c r="C99" s="161" t="s">
        <v>319</v>
      </c>
      <c r="D99" s="161" t="s">
        <v>319</v>
      </c>
      <c r="E99" s="161" t="s">
        <v>319</v>
      </c>
      <c r="F99" s="161" t="s">
        <v>319</v>
      </c>
      <c r="G99" s="161" t="s">
        <v>319</v>
      </c>
      <c r="H99" s="161" t="s">
        <v>319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113</v>
      </c>
      <c r="C100" s="161" t="s">
        <v>319</v>
      </c>
      <c r="D100" s="161" t="s">
        <v>319</v>
      </c>
      <c r="E100" s="161" t="s">
        <v>319</v>
      </c>
      <c r="F100" s="161" t="s">
        <v>319</v>
      </c>
      <c r="G100" s="161" t="s">
        <v>319</v>
      </c>
      <c r="H100" s="161" t="s">
        <v>319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120</v>
      </c>
      <c r="C101" s="161" t="s">
        <v>319</v>
      </c>
      <c r="D101" s="161" t="s">
        <v>319</v>
      </c>
      <c r="E101" s="161" t="s">
        <v>319</v>
      </c>
      <c r="F101" s="161" t="s">
        <v>319</v>
      </c>
      <c r="G101" s="161" t="s">
        <v>319</v>
      </c>
      <c r="H101" s="161" t="s">
        <v>319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116</v>
      </c>
      <c r="C102" s="161" t="s">
        <v>319</v>
      </c>
      <c r="D102" s="161" t="s">
        <v>319</v>
      </c>
      <c r="E102" s="161" t="s">
        <v>319</v>
      </c>
      <c r="F102" s="161" t="s">
        <v>319</v>
      </c>
      <c r="G102" s="161" t="s">
        <v>319</v>
      </c>
      <c r="H102" s="161" t="s">
        <v>319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125</v>
      </c>
      <c r="C103" s="161" t="s">
        <v>319</v>
      </c>
      <c r="D103" s="161" t="s">
        <v>319</v>
      </c>
      <c r="E103" s="161" t="s">
        <v>319</v>
      </c>
      <c r="F103" s="161" t="s">
        <v>319</v>
      </c>
      <c r="G103" s="161" t="s">
        <v>319</v>
      </c>
      <c r="H103" s="161" t="s">
        <v>319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128</v>
      </c>
      <c r="C104" s="161" t="s">
        <v>319</v>
      </c>
      <c r="D104" s="161" t="s">
        <v>319</v>
      </c>
      <c r="E104" s="161" t="s">
        <v>319</v>
      </c>
      <c r="F104" s="161" t="s">
        <v>319</v>
      </c>
      <c r="G104" s="161" t="s">
        <v>319</v>
      </c>
      <c r="H104" s="161" t="s">
        <v>319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142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94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100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97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104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107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110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113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120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116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125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128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142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94</v>
      </c>
      <c r="C122" s="156" t="s">
        <v>319</v>
      </c>
      <c r="D122" s="156" t="s">
        <v>319</v>
      </c>
      <c r="E122" s="156" t="s">
        <v>319</v>
      </c>
      <c r="F122" s="156" t="s">
        <v>319</v>
      </c>
      <c r="G122" s="156" t="s">
        <v>319</v>
      </c>
      <c r="H122" s="156" t="s">
        <v>319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100</v>
      </c>
      <c r="C123" s="161" t="s">
        <v>319</v>
      </c>
      <c r="D123" s="161" t="s">
        <v>319</v>
      </c>
      <c r="E123" s="161" t="s">
        <v>319</v>
      </c>
      <c r="F123" s="161" t="s">
        <v>319</v>
      </c>
      <c r="G123" s="161" t="s">
        <v>319</v>
      </c>
      <c r="H123" s="161" t="s">
        <v>319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97</v>
      </c>
      <c r="C124" s="161" t="s">
        <v>319</v>
      </c>
      <c r="D124" s="161" t="s">
        <v>319</v>
      </c>
      <c r="E124" s="161" t="s">
        <v>319</v>
      </c>
      <c r="F124" s="161" t="s">
        <v>319</v>
      </c>
      <c r="G124" s="161" t="s">
        <v>319</v>
      </c>
      <c r="H124" s="161" t="s">
        <v>319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104</v>
      </c>
      <c r="C125" s="156" t="s">
        <v>319</v>
      </c>
      <c r="D125" s="156" t="s">
        <v>319</v>
      </c>
      <c r="E125" s="156" t="s">
        <v>319</v>
      </c>
      <c r="F125" s="156" t="s">
        <v>319</v>
      </c>
      <c r="G125" s="156" t="s">
        <v>319</v>
      </c>
      <c r="H125" s="156" t="s">
        <v>319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107</v>
      </c>
      <c r="C126" s="161" t="s">
        <v>319</v>
      </c>
      <c r="D126" s="161" t="s">
        <v>319</v>
      </c>
      <c r="E126" s="161" t="s">
        <v>319</v>
      </c>
      <c r="F126" s="161" t="s">
        <v>319</v>
      </c>
      <c r="G126" s="161" t="s">
        <v>319</v>
      </c>
      <c r="H126" s="161" t="s">
        <v>319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110</v>
      </c>
      <c r="C127" s="161" t="s">
        <v>319</v>
      </c>
      <c r="D127" s="161" t="s">
        <v>319</v>
      </c>
      <c r="E127" s="161" t="s">
        <v>319</v>
      </c>
      <c r="F127" s="161" t="s">
        <v>319</v>
      </c>
      <c r="G127" s="161" t="s">
        <v>319</v>
      </c>
      <c r="H127" s="161" t="s">
        <v>319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113</v>
      </c>
      <c r="C128" s="161" t="s">
        <v>319</v>
      </c>
      <c r="D128" s="161" t="s">
        <v>319</v>
      </c>
      <c r="E128" s="161" t="s">
        <v>319</v>
      </c>
      <c r="F128" s="161" t="s">
        <v>319</v>
      </c>
      <c r="G128" s="161" t="s">
        <v>319</v>
      </c>
      <c r="H128" s="161" t="s">
        <v>319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120</v>
      </c>
      <c r="C129" s="161" t="s">
        <v>319</v>
      </c>
      <c r="D129" s="161" t="s">
        <v>319</v>
      </c>
      <c r="E129" s="161" t="s">
        <v>319</v>
      </c>
      <c r="F129" s="161" t="s">
        <v>319</v>
      </c>
      <c r="G129" s="161" t="s">
        <v>319</v>
      </c>
      <c r="H129" s="161" t="s">
        <v>319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116</v>
      </c>
      <c r="C130" s="161" t="s">
        <v>319</v>
      </c>
      <c r="D130" s="161" t="s">
        <v>319</v>
      </c>
      <c r="E130" s="161" t="s">
        <v>319</v>
      </c>
      <c r="F130" s="161" t="s">
        <v>319</v>
      </c>
      <c r="G130" s="161" t="s">
        <v>319</v>
      </c>
      <c r="H130" s="161" t="s">
        <v>319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125</v>
      </c>
      <c r="C131" s="161" t="s">
        <v>319</v>
      </c>
      <c r="D131" s="161" t="s">
        <v>319</v>
      </c>
      <c r="E131" s="161" t="s">
        <v>319</v>
      </c>
      <c r="F131" s="161" t="s">
        <v>319</v>
      </c>
      <c r="G131" s="161" t="s">
        <v>319</v>
      </c>
      <c r="H131" s="161" t="s">
        <v>319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128</v>
      </c>
      <c r="C132" s="161" t="s">
        <v>319</v>
      </c>
      <c r="D132" s="161" t="s">
        <v>319</v>
      </c>
      <c r="E132" s="161" t="s">
        <v>319</v>
      </c>
      <c r="F132" s="161" t="s">
        <v>319</v>
      </c>
      <c r="G132" s="161" t="s">
        <v>319</v>
      </c>
      <c r="H132" s="161" t="s">
        <v>319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142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94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100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97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104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107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110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113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120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116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125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128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142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94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100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97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104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107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110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113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120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116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125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128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142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3E09C-D5A6-44BC-837C-C0DA27E0ED4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297" t="s">
        <v>59</v>
      </c>
      <c r="D5" s="298"/>
      <c r="E5" s="298"/>
      <c r="F5" s="298"/>
      <c r="G5" s="298"/>
      <c r="H5" s="298"/>
      <c r="I5" s="298"/>
      <c r="J5" s="298"/>
      <c r="K5" s="298"/>
      <c r="L5" s="297" t="s">
        <v>58</v>
      </c>
      <c r="M5" s="298"/>
      <c r="N5" s="298"/>
      <c r="O5" s="298"/>
      <c r="P5" s="298"/>
      <c r="Q5" s="298"/>
      <c r="R5" s="298"/>
      <c r="S5" s="298"/>
      <c r="T5" s="298"/>
      <c r="U5" s="297" t="s">
        <v>134</v>
      </c>
      <c r="V5" s="298"/>
      <c r="W5" s="298"/>
      <c r="X5" s="298"/>
      <c r="Y5" s="298"/>
      <c r="Z5" s="298"/>
      <c r="AA5" s="298"/>
      <c r="AB5" s="298"/>
    </row>
    <row r="6" spans="1:28" s="142" customFormat="1" ht="72" customHeight="1" x14ac:dyDescent="0.25">
      <c r="B6" s="143"/>
      <c r="C6" s="170" t="s">
        <v>259</v>
      </c>
      <c r="D6" s="170" t="s">
        <v>260</v>
      </c>
      <c r="E6" s="170" t="s">
        <v>266</v>
      </c>
      <c r="F6" s="170" t="s">
        <v>261</v>
      </c>
      <c r="G6" s="170" t="s">
        <v>262</v>
      </c>
      <c r="H6" s="170" t="s">
        <v>263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259</v>
      </c>
      <c r="M6" s="170" t="s">
        <v>260</v>
      </c>
      <c r="N6" s="170" t="s">
        <v>266</v>
      </c>
      <c r="O6" s="170" t="s">
        <v>261</v>
      </c>
      <c r="P6" s="170" t="s">
        <v>262</v>
      </c>
      <c r="Q6" s="170" t="s">
        <v>263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259</v>
      </c>
      <c r="V6" s="170" t="s">
        <v>266</v>
      </c>
      <c r="W6" s="170" t="s">
        <v>261</v>
      </c>
      <c r="X6" s="170" t="s">
        <v>262</v>
      </c>
      <c r="Y6" s="170" t="s">
        <v>263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65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94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100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97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104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107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110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113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120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116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125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128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142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65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94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100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97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104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107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110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113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120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116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125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128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142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65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94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100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97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104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107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110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113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120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116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125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128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142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65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94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100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97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104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107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110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113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120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116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125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128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142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65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94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100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97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104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107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110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113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120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125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128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142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65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94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100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97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104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107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110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113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120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116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125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128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142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65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94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100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97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104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107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110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113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120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116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125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128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142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65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94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104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142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65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94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100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97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104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107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110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113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120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116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125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128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142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65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94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100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97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104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107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110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113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120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116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125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128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142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65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94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100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97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104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107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110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113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120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116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125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128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142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3BD4A-5932-4C00-9D5D-BD04E0C5180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297" t="s">
        <v>59</v>
      </c>
      <c r="D6" s="298"/>
      <c r="E6" s="298"/>
      <c r="F6" s="298"/>
      <c r="G6" s="298"/>
      <c r="H6" s="298"/>
      <c r="I6" s="298"/>
      <c r="J6" s="298"/>
      <c r="K6" s="297" t="s">
        <v>58</v>
      </c>
      <c r="L6" s="298"/>
      <c r="M6" s="298"/>
      <c r="N6" s="298"/>
      <c r="O6" s="298"/>
      <c r="P6" s="298"/>
      <c r="Q6" s="298"/>
      <c r="R6" s="298"/>
      <c r="S6" s="297" t="s">
        <v>134</v>
      </c>
      <c r="T6" s="298"/>
      <c r="U6" s="298"/>
      <c r="V6" s="298"/>
      <c r="W6" s="298"/>
      <c r="X6" s="298"/>
      <c r="Y6" s="298"/>
      <c r="Z6" s="298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65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93</v>
      </c>
      <c r="B10" s="155" t="s">
        <v>94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100</v>
      </c>
      <c r="B11" s="160" t="s">
        <v>100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97</v>
      </c>
      <c r="B12" s="160" t="s">
        <v>97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143</v>
      </c>
      <c r="B13" s="155" t="s">
        <v>104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107</v>
      </c>
      <c r="B14" s="160" t="s">
        <v>107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110</v>
      </c>
      <c r="B15" s="160" t="s">
        <v>110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113</v>
      </c>
      <c r="B16" s="160" t="s">
        <v>113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120</v>
      </c>
      <c r="B17" s="160" t="s">
        <v>120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116</v>
      </c>
      <c r="B18" s="160" t="s">
        <v>116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125</v>
      </c>
      <c r="B19" s="160" t="s">
        <v>125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128</v>
      </c>
      <c r="B20" s="160" t="s">
        <v>128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142</v>
      </c>
      <c r="B21" s="166" t="s">
        <v>142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65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93</v>
      </c>
      <c r="B24" s="155" t="s">
        <v>94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100</v>
      </c>
      <c r="B25" s="160" t="s">
        <v>100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97</v>
      </c>
      <c r="B26" s="160" t="s">
        <v>97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143</v>
      </c>
      <c r="B27" s="155" t="s">
        <v>104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107</v>
      </c>
      <c r="B28" s="160" t="s">
        <v>107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110</v>
      </c>
      <c r="B29" s="160" t="s">
        <v>110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113</v>
      </c>
      <c r="B30" s="160" t="s">
        <v>113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120</v>
      </c>
      <c r="B31" s="160" t="s">
        <v>120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116</v>
      </c>
      <c r="B32" s="160" t="s">
        <v>116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125</v>
      </c>
      <c r="B33" s="160" t="s">
        <v>125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128</v>
      </c>
      <c r="B34" s="160" t="s">
        <v>128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142</v>
      </c>
      <c r="B35" s="166" t="s">
        <v>142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65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93</v>
      </c>
      <c r="B38" s="155" t="s">
        <v>94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100</v>
      </c>
      <c r="B39" s="160" t="s">
        <v>100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97</v>
      </c>
      <c r="B40" s="160" t="s">
        <v>97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143</v>
      </c>
      <c r="B41" s="155" t="s">
        <v>104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107</v>
      </c>
      <c r="B42" s="160" t="s">
        <v>107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110</v>
      </c>
      <c r="B43" s="160" t="s">
        <v>110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113</v>
      </c>
      <c r="B44" s="160" t="s">
        <v>113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120</v>
      </c>
      <c r="B45" s="160" t="s">
        <v>120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116</v>
      </c>
      <c r="B46" s="160" t="s">
        <v>116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125</v>
      </c>
      <c r="B47" s="160" t="s">
        <v>125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128</v>
      </c>
      <c r="B48" s="160" t="s">
        <v>128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142</v>
      </c>
      <c r="B49" s="166" t="s">
        <v>142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65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93</v>
      </c>
      <c r="B52" s="155" t="s">
        <v>94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143</v>
      </c>
      <c r="B55" s="155" t="s">
        <v>104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142</v>
      </c>
      <c r="B63" s="166" t="s">
        <v>142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65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93</v>
      </c>
      <c r="B66" s="155" t="s">
        <v>94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100</v>
      </c>
      <c r="B67" s="160" t="s">
        <v>100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97</v>
      </c>
      <c r="B68" s="160" t="s">
        <v>97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143</v>
      </c>
      <c r="B69" s="155" t="s">
        <v>104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107</v>
      </c>
      <c r="B70" s="160" t="s">
        <v>107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110</v>
      </c>
      <c r="B71" s="160" t="s">
        <v>110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113</v>
      </c>
      <c r="B72" s="160" t="s">
        <v>113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120</v>
      </c>
      <c r="B73" s="160" t="s">
        <v>120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125</v>
      </c>
      <c r="B75" s="160" t="s">
        <v>125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128</v>
      </c>
      <c r="B76" s="160" t="s">
        <v>128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142</v>
      </c>
      <c r="B77" s="166" t="s">
        <v>142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65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93</v>
      </c>
      <c r="B80" s="155" t="s">
        <v>94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100</v>
      </c>
      <c r="B81" s="160" t="s">
        <v>100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97</v>
      </c>
      <c r="B82" s="160" t="s">
        <v>97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143</v>
      </c>
      <c r="B83" s="155" t="s">
        <v>104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107</v>
      </c>
      <c r="B84" s="160" t="s">
        <v>107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110</v>
      </c>
      <c r="B85" s="160" t="s">
        <v>110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113</v>
      </c>
      <c r="B86" s="160" t="s">
        <v>113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120</v>
      </c>
      <c r="B87" s="160" t="s">
        <v>120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116</v>
      </c>
      <c r="B88" s="160" t="s">
        <v>116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125</v>
      </c>
      <c r="B89" s="160" t="s">
        <v>125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128</v>
      </c>
      <c r="B90" s="160" t="s">
        <v>128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142</v>
      </c>
      <c r="B91" s="166" t="s">
        <v>142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65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93</v>
      </c>
      <c r="B94" s="155" t="s">
        <v>94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100</v>
      </c>
      <c r="B95" s="160" t="s">
        <v>100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97</v>
      </c>
      <c r="B96" s="160" t="s">
        <v>97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143</v>
      </c>
      <c r="B97" s="155" t="s">
        <v>104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107</v>
      </c>
      <c r="B98" s="160" t="s">
        <v>107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110</v>
      </c>
      <c r="B99" s="160" t="s">
        <v>110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113</v>
      </c>
      <c r="B100" s="160" t="s">
        <v>113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120</v>
      </c>
      <c r="B101" s="160" t="s">
        <v>120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116</v>
      </c>
      <c r="B102" s="160" t="s">
        <v>116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125</v>
      </c>
      <c r="B103" s="160" t="s">
        <v>125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128</v>
      </c>
      <c r="B104" s="160" t="s">
        <v>128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142</v>
      </c>
      <c r="B105" s="166" t="s">
        <v>142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65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93</v>
      </c>
      <c r="B108" s="155" t="s">
        <v>94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143</v>
      </c>
      <c r="B111" s="155" t="s">
        <v>104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142</v>
      </c>
      <c r="B119" s="166" t="s">
        <v>142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65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93</v>
      </c>
      <c r="B122" s="155" t="s">
        <v>94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100</v>
      </c>
      <c r="B123" s="160" t="s">
        <v>100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97</v>
      </c>
      <c r="B124" s="160" t="s">
        <v>97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143</v>
      </c>
      <c r="B125" s="155" t="s">
        <v>104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107</v>
      </c>
      <c r="B126" s="160" t="s">
        <v>107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110</v>
      </c>
      <c r="B127" s="160" t="s">
        <v>110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113</v>
      </c>
      <c r="B128" s="160" t="s">
        <v>113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120</v>
      </c>
      <c r="B129" s="160" t="s">
        <v>120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116</v>
      </c>
      <c r="B130" s="160" t="s">
        <v>116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125</v>
      </c>
      <c r="B131" s="160" t="s">
        <v>125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128</v>
      </c>
      <c r="B132" s="160" t="s">
        <v>128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142</v>
      </c>
      <c r="B133" s="166" t="s">
        <v>142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65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93</v>
      </c>
      <c r="B136" s="155" t="s">
        <v>94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100</v>
      </c>
      <c r="B137" s="160" t="s">
        <v>100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143</v>
      </c>
      <c r="B139" s="155" t="s">
        <v>104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107</v>
      </c>
      <c r="B140" s="160" t="s">
        <v>107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110</v>
      </c>
      <c r="B141" s="160" t="s">
        <v>110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113</v>
      </c>
      <c r="B142" s="160" t="s">
        <v>113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120</v>
      </c>
      <c r="B143" s="160" t="s">
        <v>120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116</v>
      </c>
      <c r="B144" s="160" t="s">
        <v>116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125</v>
      </c>
      <c r="B145" s="160" t="s">
        <v>125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128</v>
      </c>
      <c r="B146" s="160" t="s">
        <v>128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142</v>
      </c>
      <c r="B147" s="166" t="s">
        <v>142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65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93</v>
      </c>
      <c r="B150" s="155" t="s">
        <v>94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100</v>
      </c>
      <c r="B151" s="160" t="s">
        <v>100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97</v>
      </c>
      <c r="B152" s="160" t="s">
        <v>97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143</v>
      </c>
      <c r="B153" s="155" t="s">
        <v>104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107</v>
      </c>
      <c r="B154" s="160" t="s">
        <v>107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110</v>
      </c>
      <c r="B155" s="160" t="s">
        <v>110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113</v>
      </c>
      <c r="B156" s="160" t="s">
        <v>113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120</v>
      </c>
      <c r="B157" s="160" t="s">
        <v>120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116</v>
      </c>
      <c r="B158" s="160" t="s">
        <v>116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125</v>
      </c>
      <c r="B159" s="160" t="s">
        <v>125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128</v>
      </c>
      <c r="B160" s="160" t="s">
        <v>128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142</v>
      </c>
      <c r="B161" s="166" t="s">
        <v>142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29E84-252E-4EEB-9892-07701CADB000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7086-76FC-44B6-859D-96A251F99537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2"/>
      <c r="D5" s="262"/>
      <c r="E5" s="262"/>
      <c r="F5" s="262"/>
      <c r="G5" s="262"/>
      <c r="H5" s="262"/>
      <c r="I5" s="262"/>
      <c r="J5" s="262"/>
      <c r="L5" s="262" t="s">
        <v>267</v>
      </c>
      <c r="M5" s="262"/>
      <c r="N5" s="262"/>
      <c r="O5" s="262"/>
      <c r="P5" s="262"/>
      <c r="Q5" s="262"/>
      <c r="R5" s="262"/>
      <c r="S5" s="262"/>
      <c r="T5" s="262"/>
    </row>
    <row r="6" spans="1:20" ht="6" customHeight="1" x14ac:dyDescent="0.25"/>
    <row r="7" spans="1:20" ht="15.75" x14ac:dyDescent="0.25">
      <c r="B7" s="141"/>
      <c r="C7" s="297" t="s">
        <v>40</v>
      </c>
      <c r="D7" s="298"/>
      <c r="E7" s="298"/>
      <c r="F7" s="298"/>
      <c r="G7" s="298"/>
      <c r="H7" s="298"/>
      <c r="I7" s="298"/>
      <c r="J7" s="298"/>
    </row>
    <row r="8" spans="1:20" s="142" customFormat="1" ht="72" customHeight="1" x14ac:dyDescent="0.25">
      <c r="A8"/>
      <c r="B8" s="181"/>
      <c r="C8" s="170" t="s">
        <v>221</v>
      </c>
      <c r="D8" s="170" t="s">
        <v>222</v>
      </c>
      <c r="E8" s="170" t="s">
        <v>223</v>
      </c>
      <c r="F8" s="170" t="s">
        <v>224</v>
      </c>
      <c r="G8" s="170" t="s">
        <v>225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221</v>
      </c>
      <c r="N8" s="170" t="s">
        <v>222</v>
      </c>
      <c r="O8" s="170" t="s">
        <v>223</v>
      </c>
      <c r="P8" s="170" t="s">
        <v>224</v>
      </c>
      <c r="Q8" s="170" t="s">
        <v>225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40</v>
      </c>
      <c r="C9" s="149"/>
      <c r="D9" s="149"/>
      <c r="E9" s="149"/>
      <c r="F9" s="149"/>
      <c r="G9" s="149"/>
      <c r="H9" s="150"/>
      <c r="I9" s="150"/>
      <c r="J9" s="150"/>
      <c r="L9" s="151" t="s">
        <v>46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65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65</v>
      </c>
      <c r="M10" s="174">
        <v>4286</v>
      </c>
      <c r="N10" s="174">
        <v>2751</v>
      </c>
      <c r="O10" s="174">
        <v>3819</v>
      </c>
      <c r="P10" s="174">
        <v>5279</v>
      </c>
      <c r="Q10" s="174">
        <v>5198</v>
      </c>
      <c r="R10" s="175">
        <f t="shared" ref="R10:R22" si="3">IFERROR(Q10/P10-1,"-")</f>
        <v>-1.5343815116499293E-2</v>
      </c>
      <c r="S10" s="175">
        <f t="shared" ref="S10:S22" si="4">IFERROR(Q10/M10-1,"-")</f>
        <v>0.21278581427904797</v>
      </c>
      <c r="T10" s="175">
        <f t="shared" ref="T10:T22" si="5">Q10/Q$10</f>
        <v>1</v>
      </c>
    </row>
    <row r="11" spans="1:20" x14ac:dyDescent="0.25">
      <c r="B11" s="155" t="s">
        <v>94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94</v>
      </c>
      <c r="M11" s="156">
        <v>3003</v>
      </c>
      <c r="N11" s="156">
        <v>1782</v>
      </c>
      <c r="O11" s="156">
        <v>2528</v>
      </c>
      <c r="P11" s="156">
        <v>3658</v>
      </c>
      <c r="Q11" s="156">
        <v>3702</v>
      </c>
      <c r="R11" s="157">
        <f t="shared" si="3"/>
        <v>1.2028430836522608E-2</v>
      </c>
      <c r="S11" s="158">
        <f t="shared" si="4"/>
        <v>0.23276723276723277</v>
      </c>
      <c r="T11" s="157">
        <f t="shared" si="5"/>
        <v>0.71219699884570986</v>
      </c>
    </row>
    <row r="12" spans="1:20" x14ac:dyDescent="0.25">
      <c r="B12" s="160" t="s">
        <v>100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100</v>
      </c>
      <c r="M12" s="161">
        <v>1363</v>
      </c>
      <c r="N12" s="161">
        <v>1083</v>
      </c>
      <c r="O12" s="161">
        <v>1015</v>
      </c>
      <c r="P12" s="161">
        <v>1392</v>
      </c>
      <c r="Q12" s="161">
        <v>1452</v>
      </c>
      <c r="R12" s="162">
        <f t="shared" si="3"/>
        <v>4.31034482758621E-2</v>
      </c>
      <c r="S12" s="163">
        <f t="shared" si="4"/>
        <v>6.5297138664710097E-2</v>
      </c>
      <c r="T12" s="162">
        <f t="shared" si="5"/>
        <v>0.27933820700269335</v>
      </c>
    </row>
    <row r="13" spans="1:20" x14ac:dyDescent="0.25">
      <c r="B13" s="160" t="s">
        <v>97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97</v>
      </c>
      <c r="M13" s="161">
        <v>1640</v>
      </c>
      <c r="N13" s="161">
        <v>699</v>
      </c>
      <c r="O13" s="161">
        <v>1513</v>
      </c>
      <c r="P13" s="161">
        <v>2266</v>
      </c>
      <c r="Q13" s="161">
        <v>2250</v>
      </c>
      <c r="R13" s="162">
        <f t="shared" si="3"/>
        <v>-7.0609002647837871E-3</v>
      </c>
      <c r="S13" s="163">
        <f t="shared" si="4"/>
        <v>0.37195121951219523</v>
      </c>
      <c r="T13" s="162">
        <f>Q13/Q$10</f>
        <v>0.43285879184301657</v>
      </c>
    </row>
    <row r="14" spans="1:20" x14ac:dyDescent="0.25">
      <c r="B14" s="155" t="s">
        <v>104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104</v>
      </c>
      <c r="M14" s="156">
        <v>1283</v>
      </c>
      <c r="N14" s="156">
        <v>969</v>
      </c>
      <c r="O14" s="156">
        <v>1291</v>
      </c>
      <c r="P14" s="156">
        <v>1621</v>
      </c>
      <c r="Q14" s="156">
        <v>1496</v>
      </c>
      <c r="R14" s="157">
        <f t="shared" si="3"/>
        <v>-7.7112893275755656E-2</v>
      </c>
      <c r="S14" s="158">
        <f t="shared" si="4"/>
        <v>0.16601714731098993</v>
      </c>
      <c r="T14" s="157">
        <f t="shared" si="5"/>
        <v>0.28780300115429014</v>
      </c>
    </row>
    <row r="15" spans="1:20" x14ac:dyDescent="0.25">
      <c r="B15" s="160" t="s">
        <v>107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107</v>
      </c>
      <c r="M15" s="161">
        <v>179</v>
      </c>
      <c r="N15" s="161">
        <v>22</v>
      </c>
      <c r="O15" s="161">
        <v>147</v>
      </c>
      <c r="P15" s="161">
        <v>163</v>
      </c>
      <c r="Q15" s="161">
        <v>165</v>
      </c>
      <c r="R15" s="162">
        <f t="shared" si="3"/>
        <v>1.2269938650306678E-2</v>
      </c>
      <c r="S15" s="163">
        <f t="shared" si="4"/>
        <v>-7.8212290502793325E-2</v>
      </c>
      <c r="T15" s="162">
        <f t="shared" si="5"/>
        <v>3.174297806848788E-2</v>
      </c>
    </row>
    <row r="16" spans="1:20" x14ac:dyDescent="0.25">
      <c r="B16" s="160" t="s">
        <v>110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110</v>
      </c>
      <c r="M16" s="161">
        <v>267</v>
      </c>
      <c r="N16" s="161">
        <v>134</v>
      </c>
      <c r="O16" s="161">
        <v>244</v>
      </c>
      <c r="P16" s="161">
        <v>254</v>
      </c>
      <c r="Q16" s="161">
        <v>285</v>
      </c>
      <c r="R16" s="162">
        <f t="shared" si="3"/>
        <v>0.12204724409448819</v>
      </c>
      <c r="S16" s="163">
        <f t="shared" si="4"/>
        <v>6.7415730337078594E-2</v>
      </c>
      <c r="T16" s="162">
        <f t="shared" si="5"/>
        <v>5.4828780300115426E-2</v>
      </c>
    </row>
    <row r="17" spans="2:24" x14ac:dyDescent="0.25">
      <c r="B17" s="160" t="s">
        <v>113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113</v>
      </c>
      <c r="M17" s="161">
        <v>330</v>
      </c>
      <c r="N17" s="161">
        <v>400</v>
      </c>
      <c r="O17" s="161">
        <v>290</v>
      </c>
      <c r="P17" s="161">
        <v>324</v>
      </c>
      <c r="Q17" s="161">
        <v>307</v>
      </c>
      <c r="R17" s="162">
        <f t="shared" si="3"/>
        <v>-5.2469135802469147E-2</v>
      </c>
      <c r="S17" s="163">
        <f t="shared" si="4"/>
        <v>-6.9696969696969702E-2</v>
      </c>
      <c r="T17" s="162">
        <f t="shared" si="5"/>
        <v>5.9061177375913813E-2</v>
      </c>
    </row>
    <row r="18" spans="2:24" x14ac:dyDescent="0.25">
      <c r="B18" s="160" t="s">
        <v>120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120</v>
      </c>
      <c r="M18" s="161">
        <v>34</v>
      </c>
      <c r="N18" s="161">
        <v>21</v>
      </c>
      <c r="O18" s="161">
        <v>89</v>
      </c>
      <c r="P18" s="161">
        <v>49</v>
      </c>
      <c r="Q18" s="161">
        <v>46</v>
      </c>
      <c r="R18" s="162">
        <f t="shared" si="3"/>
        <v>-6.1224489795918324E-2</v>
      </c>
      <c r="S18" s="163">
        <f t="shared" si="4"/>
        <v>0.35294117647058831</v>
      </c>
      <c r="T18" s="162">
        <f t="shared" si="5"/>
        <v>8.8495575221238937E-3</v>
      </c>
    </row>
    <row r="19" spans="2:24" x14ac:dyDescent="0.25">
      <c r="B19" s="160" t="s">
        <v>116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116</v>
      </c>
      <c r="M19" s="161">
        <v>20</v>
      </c>
      <c r="N19" s="161">
        <v>44</v>
      </c>
      <c r="O19" s="161">
        <v>33</v>
      </c>
      <c r="P19" s="161">
        <v>32</v>
      </c>
      <c r="Q19" s="161">
        <v>49</v>
      </c>
      <c r="R19" s="162">
        <f t="shared" si="3"/>
        <v>0.53125</v>
      </c>
      <c r="S19" s="163">
        <f t="shared" si="4"/>
        <v>1.4500000000000002</v>
      </c>
      <c r="T19" s="162">
        <f t="shared" si="5"/>
        <v>9.4267025779145829E-3</v>
      </c>
    </row>
    <row r="20" spans="2:24" x14ac:dyDescent="0.25">
      <c r="B20" s="160" t="s">
        <v>125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125</v>
      </c>
      <c r="M20" s="161">
        <v>4</v>
      </c>
      <c r="N20" s="161">
        <v>2</v>
      </c>
      <c r="O20" s="161">
        <v>6</v>
      </c>
      <c r="P20" s="161">
        <v>2</v>
      </c>
      <c r="Q20" s="161">
        <v>0</v>
      </c>
      <c r="R20" s="162">
        <f t="shared" si="3"/>
        <v>-1</v>
      </c>
      <c r="S20" s="163">
        <f t="shared" si="4"/>
        <v>-1</v>
      </c>
      <c r="T20" s="162">
        <f t="shared" si="5"/>
        <v>0</v>
      </c>
    </row>
    <row r="21" spans="2:24" x14ac:dyDescent="0.25">
      <c r="B21" s="160" t="s">
        <v>128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128</v>
      </c>
      <c r="M21" s="161">
        <v>3</v>
      </c>
      <c r="N21" s="161">
        <v>12</v>
      </c>
      <c r="O21" s="161">
        <v>6</v>
      </c>
      <c r="P21" s="161">
        <v>14</v>
      </c>
      <c r="Q21" s="161">
        <v>4</v>
      </c>
      <c r="R21" s="162">
        <f t="shared" si="3"/>
        <v>-0.7142857142857143</v>
      </c>
      <c r="S21" s="163">
        <f t="shared" si="4"/>
        <v>0.33333333333333326</v>
      </c>
      <c r="T21" s="162">
        <f t="shared" si="5"/>
        <v>7.6952674105425169E-4</v>
      </c>
    </row>
    <row r="22" spans="2:24" x14ac:dyDescent="0.25">
      <c r="B22" s="166" t="s">
        <v>142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142</v>
      </c>
      <c r="M22" s="167">
        <f>M14-SUM(M15:M21)</f>
        <v>446</v>
      </c>
      <c r="N22" s="167">
        <f>N14-SUM(N15:N21)</f>
        <v>334</v>
      </c>
      <c r="O22" s="167">
        <f>O14-SUM(O15:O21)</f>
        <v>476</v>
      </c>
      <c r="P22" s="167">
        <f>P14-SUM(P15:P21)</f>
        <v>783</v>
      </c>
      <c r="Q22" s="167">
        <f>Q14-SUM(Q15:Q21)</f>
        <v>640</v>
      </c>
      <c r="R22" s="168">
        <f t="shared" si="3"/>
        <v>-0.18263090676883775</v>
      </c>
      <c r="S22" s="169">
        <f t="shared" si="4"/>
        <v>0.43497757847533625</v>
      </c>
      <c r="T22" s="168">
        <f t="shared" si="5"/>
        <v>0.12312427856868026</v>
      </c>
    </row>
    <row r="23" spans="2:24" x14ac:dyDescent="0.25">
      <c r="B23" s="151" t="s">
        <v>41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65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94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100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97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104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107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110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113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120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116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125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128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142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42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65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94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100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97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104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107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110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113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120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116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125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128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142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43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65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94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100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97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104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107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110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113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120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116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125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128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142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44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65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94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100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97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104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107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110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113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120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116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125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128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142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45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65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94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100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97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104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107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110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113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120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116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125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128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142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46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65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94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100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97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104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107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110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113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120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116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125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128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142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47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65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94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100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97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104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107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110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113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120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116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125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128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142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48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65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94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100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97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104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107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110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113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120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116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125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128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142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49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65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94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100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97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104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107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110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113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120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116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125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128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142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50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65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94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100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97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104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107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110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113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120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116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125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128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142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DFAE-40CC-43E7-9D4F-78133F1473DD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Q4" s="262" t="s">
        <v>267</v>
      </c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</row>
    <row r="5" spans="1:28" ht="6" customHeight="1" x14ac:dyDescent="0.25"/>
    <row r="6" spans="1:28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</row>
    <row r="7" spans="1:28" s="142" customFormat="1" ht="72" customHeight="1" x14ac:dyDescent="0.25">
      <c r="B7" s="143"/>
      <c r="C7" s="170" t="s">
        <v>258</v>
      </c>
      <c r="D7" s="170" t="s">
        <v>259</v>
      </c>
      <c r="E7" s="170" t="s">
        <v>260</v>
      </c>
      <c r="F7" s="170" t="s">
        <v>266</v>
      </c>
      <c r="G7" s="170" t="s">
        <v>261</v>
      </c>
      <c r="H7" s="170" t="s">
        <v>262</v>
      </c>
      <c r="I7" s="170" t="s">
        <v>263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0" t="s">
        <v>263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46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65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65</v>
      </c>
      <c r="R9" s="174">
        <v>25127</v>
      </c>
      <c r="S9" s="174">
        <v>24386</v>
      </c>
      <c r="T9" s="174">
        <v>13511</v>
      </c>
      <c r="U9" s="174">
        <v>21353</v>
      </c>
      <c r="V9" s="174">
        <v>27855</v>
      </c>
      <c r="W9" s="174">
        <v>26672</v>
      </c>
      <c r="X9" s="175">
        <f>IFERROR(W9/V9-1,"-")</f>
        <v>-4.2469933584634689E-2</v>
      </c>
      <c r="Y9" s="175">
        <f>IFERROR(W9/S9-1,"-")</f>
        <v>9.3742311162142267E-2</v>
      </c>
      <c r="Z9" s="174">
        <f>W9-V9</f>
        <v>-1183</v>
      </c>
      <c r="AA9" s="174">
        <f>W9-S9</f>
        <v>2286</v>
      </c>
      <c r="AB9" s="175">
        <f t="shared" ref="AB9:AB21" si="1">W9/W$9</f>
        <v>1</v>
      </c>
    </row>
    <row r="10" spans="1:28" x14ac:dyDescent="0.25">
      <c r="A10" s="1" t="s">
        <v>93</v>
      </c>
      <c r="B10" s="155" t="s">
        <v>94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94</v>
      </c>
      <c r="R10" s="156">
        <v>14529</v>
      </c>
      <c r="S10" s="156">
        <v>14425</v>
      </c>
      <c r="T10" s="156">
        <v>7669</v>
      </c>
      <c r="U10" s="156">
        <v>12152</v>
      </c>
      <c r="V10" s="156">
        <v>17060</v>
      </c>
      <c r="W10" s="156">
        <v>14221</v>
      </c>
      <c r="X10" s="158">
        <f>IFERROR(W10/V10-1,"-")</f>
        <v>-0.16641266119577958</v>
      </c>
      <c r="Y10" s="157">
        <f t="shared" ref="Y10:Y21" si="5">IFERROR(W10/S10-1,"-")</f>
        <v>-1.4142114384748661E-2</v>
      </c>
      <c r="Z10" s="155">
        <f t="shared" ref="Z10:Z20" si="6">W10-V10</f>
        <v>-2839</v>
      </c>
      <c r="AA10" s="156">
        <f t="shared" ref="AA10:AA21" si="7">W10-S10</f>
        <v>-204</v>
      </c>
      <c r="AB10" s="157">
        <f t="shared" si="1"/>
        <v>0.53318086382723451</v>
      </c>
    </row>
    <row r="11" spans="1:28" x14ac:dyDescent="0.25">
      <c r="A11" s="159" t="s">
        <v>100</v>
      </c>
      <c r="B11" s="160" t="s">
        <v>100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100</v>
      </c>
      <c r="R11" s="161">
        <v>6975</v>
      </c>
      <c r="S11" s="161">
        <v>6680</v>
      </c>
      <c r="T11" s="161">
        <v>4352</v>
      </c>
      <c r="U11" s="161">
        <v>5683</v>
      </c>
      <c r="V11" s="161">
        <v>5222</v>
      </c>
      <c r="W11" s="161">
        <v>3979</v>
      </c>
      <c r="X11" s="163">
        <f>IFERROR(W11/V11-1,"-")</f>
        <v>-0.23803140559172731</v>
      </c>
      <c r="Y11" s="162">
        <f t="shared" si="5"/>
        <v>-0.40434131736526946</v>
      </c>
      <c r="Z11" s="160">
        <f t="shared" si="6"/>
        <v>-1243</v>
      </c>
      <c r="AA11" s="161">
        <f t="shared" si="7"/>
        <v>-2701</v>
      </c>
      <c r="AB11" s="162">
        <f t="shared" si="1"/>
        <v>0.14918266346730655</v>
      </c>
    </row>
    <row r="12" spans="1:28" x14ac:dyDescent="0.25">
      <c r="A12" s="159" t="s">
        <v>97</v>
      </c>
      <c r="B12" s="160" t="s">
        <v>97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97</v>
      </c>
      <c r="R12" s="161">
        <v>7554</v>
      </c>
      <c r="S12" s="161">
        <v>7745</v>
      </c>
      <c r="T12" s="161">
        <v>3317</v>
      </c>
      <c r="U12" s="161">
        <v>6469</v>
      </c>
      <c r="V12" s="161">
        <v>11838</v>
      </c>
      <c r="W12" s="161">
        <v>10242</v>
      </c>
      <c r="X12" s="163">
        <f>IFERROR(W12/V12-1,"-")</f>
        <v>-0.13482007095793214</v>
      </c>
      <c r="Y12" s="162">
        <f t="shared" si="5"/>
        <v>0.32240154938670118</v>
      </c>
      <c r="Z12" s="160">
        <f t="shared" si="6"/>
        <v>-1596</v>
      </c>
      <c r="AA12" s="161">
        <f t="shared" si="7"/>
        <v>2497</v>
      </c>
      <c r="AB12" s="162">
        <f t="shared" si="1"/>
        <v>0.38399820035992799</v>
      </c>
    </row>
    <row r="13" spans="1:28" x14ac:dyDescent="0.25">
      <c r="A13" s="1"/>
      <c r="B13" s="155" t="s">
        <v>104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104</v>
      </c>
      <c r="R13" s="156">
        <v>10598</v>
      </c>
      <c r="S13" s="156">
        <v>9961</v>
      </c>
      <c r="T13" s="156">
        <v>5842</v>
      </c>
      <c r="U13" s="156">
        <v>9201</v>
      </c>
      <c r="V13" s="156">
        <v>10795</v>
      </c>
      <c r="W13" s="156">
        <v>12451</v>
      </c>
      <c r="X13" s="158">
        <f>IFERROR(W13/V13-1,"-")</f>
        <v>0.15340435386753137</v>
      </c>
      <c r="Y13" s="157">
        <f t="shared" si="5"/>
        <v>0.24997490211826112</v>
      </c>
      <c r="Z13" s="155">
        <f t="shared" si="6"/>
        <v>1656</v>
      </c>
      <c r="AA13" s="156">
        <f t="shared" si="7"/>
        <v>2490</v>
      </c>
      <c r="AB13" s="157">
        <f t="shared" si="1"/>
        <v>0.46681913617276544</v>
      </c>
    </row>
    <row r="14" spans="1:28" s="54" customFormat="1" x14ac:dyDescent="0.25">
      <c r="B14" s="160" t="s">
        <v>107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107</v>
      </c>
      <c r="R14" s="161">
        <v>1261</v>
      </c>
      <c r="S14" s="161">
        <v>1445</v>
      </c>
      <c r="T14" s="161">
        <v>1092</v>
      </c>
      <c r="U14" s="161">
        <v>1319</v>
      </c>
      <c r="V14" s="161">
        <v>1619</v>
      </c>
      <c r="W14" s="161">
        <v>1927</v>
      </c>
      <c r="X14" s="163">
        <f t="shared" ref="X14:X21" si="9">IFERROR(W14/V14-1,"-")</f>
        <v>0.19024088943792461</v>
      </c>
      <c r="Y14" s="162">
        <f t="shared" si="5"/>
        <v>0.33356401384083045</v>
      </c>
      <c r="Z14" s="160">
        <f t="shared" si="6"/>
        <v>308</v>
      </c>
      <c r="AA14" s="161">
        <f t="shared" si="7"/>
        <v>482</v>
      </c>
      <c r="AB14" s="162">
        <f t="shared" si="1"/>
        <v>7.2248050389922019E-2</v>
      </c>
    </row>
    <row r="15" spans="1:28" s="54" customFormat="1" x14ac:dyDescent="0.25">
      <c r="B15" s="160" t="s">
        <v>110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110</v>
      </c>
      <c r="R15" s="161">
        <v>2707</v>
      </c>
      <c r="S15" s="161">
        <v>2521</v>
      </c>
      <c r="T15" s="161">
        <v>1303</v>
      </c>
      <c r="U15" s="161">
        <v>2008</v>
      </c>
      <c r="V15" s="161">
        <v>2265</v>
      </c>
      <c r="W15" s="161">
        <v>2716</v>
      </c>
      <c r="X15" s="163">
        <f t="shared" si="9"/>
        <v>0.19911699779249448</v>
      </c>
      <c r="Y15" s="162">
        <f t="shared" si="5"/>
        <v>7.7350257834192693E-2</v>
      </c>
      <c r="Z15" s="160">
        <f t="shared" si="6"/>
        <v>451</v>
      </c>
      <c r="AA15" s="161">
        <f t="shared" si="7"/>
        <v>195</v>
      </c>
      <c r="AB15" s="162">
        <f t="shared" si="1"/>
        <v>0.10182963407318536</v>
      </c>
    </row>
    <row r="16" spans="1:28" x14ac:dyDescent="0.25">
      <c r="A16" s="1"/>
      <c r="B16" s="160" t="s">
        <v>113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113</v>
      </c>
      <c r="R16" s="161">
        <v>2048</v>
      </c>
      <c r="S16" s="161">
        <v>1926</v>
      </c>
      <c r="T16" s="161">
        <v>1217</v>
      </c>
      <c r="U16" s="161">
        <v>1759</v>
      </c>
      <c r="V16" s="161">
        <v>2014</v>
      </c>
      <c r="W16" s="161">
        <v>2062</v>
      </c>
      <c r="X16" s="163">
        <f t="shared" si="9"/>
        <v>2.3833167825223489E-2</v>
      </c>
      <c r="Y16" s="162">
        <f t="shared" si="5"/>
        <v>7.0612668743509799E-2</v>
      </c>
      <c r="Z16" s="160">
        <f t="shared" si="6"/>
        <v>48</v>
      </c>
      <c r="AA16" s="161">
        <f t="shared" si="7"/>
        <v>136</v>
      </c>
      <c r="AB16" s="162">
        <f t="shared" si="1"/>
        <v>7.730953809238153E-2</v>
      </c>
    </row>
    <row r="17" spans="1:28" x14ac:dyDescent="0.25">
      <c r="A17" s="1"/>
      <c r="B17" s="160" t="s">
        <v>120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120</v>
      </c>
      <c r="R17" s="161">
        <v>356</v>
      </c>
      <c r="S17" s="161">
        <v>320</v>
      </c>
      <c r="T17" s="161">
        <v>278</v>
      </c>
      <c r="U17" s="161">
        <v>638</v>
      </c>
      <c r="V17" s="161">
        <v>552</v>
      </c>
      <c r="W17" s="161">
        <v>618</v>
      </c>
      <c r="X17" s="163">
        <f t="shared" si="9"/>
        <v>0.11956521739130443</v>
      </c>
      <c r="Y17" s="162">
        <f t="shared" si="5"/>
        <v>0.93124999999999991</v>
      </c>
      <c r="Z17" s="160">
        <f t="shared" si="6"/>
        <v>66</v>
      </c>
      <c r="AA17" s="161">
        <f t="shared" si="7"/>
        <v>298</v>
      </c>
      <c r="AB17" s="162">
        <f t="shared" si="1"/>
        <v>2.3170365926814637E-2</v>
      </c>
    </row>
    <row r="18" spans="1:28" x14ac:dyDescent="0.25">
      <c r="A18" s="1"/>
      <c r="B18" s="160" t="s">
        <v>116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116</v>
      </c>
      <c r="R18" s="161">
        <v>263</v>
      </c>
      <c r="S18" s="161">
        <v>284</v>
      </c>
      <c r="T18" s="161">
        <v>141</v>
      </c>
      <c r="U18" s="161">
        <v>370</v>
      </c>
      <c r="V18" s="161">
        <v>275</v>
      </c>
      <c r="W18" s="161">
        <v>534</v>
      </c>
      <c r="X18" s="163">
        <f t="shared" si="9"/>
        <v>0.94181818181818189</v>
      </c>
      <c r="Y18" s="162">
        <f t="shared" si="5"/>
        <v>0.88028169014084501</v>
      </c>
      <c r="Z18" s="160">
        <f t="shared" si="6"/>
        <v>259</v>
      </c>
      <c r="AA18" s="161">
        <f t="shared" si="7"/>
        <v>250</v>
      </c>
      <c r="AB18" s="162">
        <f t="shared" si="1"/>
        <v>2.0020995800839832E-2</v>
      </c>
    </row>
    <row r="19" spans="1:28" x14ac:dyDescent="0.25">
      <c r="A19" s="1"/>
      <c r="B19" s="160" t="s">
        <v>125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125</v>
      </c>
      <c r="R19" s="161">
        <v>97</v>
      </c>
      <c r="S19" s="161">
        <v>114</v>
      </c>
      <c r="T19" s="161">
        <v>125</v>
      </c>
      <c r="U19" s="161">
        <v>175</v>
      </c>
      <c r="V19" s="161">
        <v>88</v>
      </c>
      <c r="W19" s="161">
        <v>116</v>
      </c>
      <c r="X19" s="163">
        <f t="shared" si="9"/>
        <v>0.31818181818181812</v>
      </c>
      <c r="Y19" s="162">
        <f t="shared" si="5"/>
        <v>1.7543859649122862E-2</v>
      </c>
      <c r="Z19" s="160">
        <f t="shared" si="6"/>
        <v>28</v>
      </c>
      <c r="AA19" s="161">
        <f t="shared" si="7"/>
        <v>2</v>
      </c>
      <c r="AB19" s="162">
        <f t="shared" si="1"/>
        <v>4.3491301739652074E-3</v>
      </c>
    </row>
    <row r="20" spans="1:28" x14ac:dyDescent="0.25">
      <c r="A20" s="159" t="s">
        <v>141</v>
      </c>
      <c r="B20" s="160" t="s">
        <v>128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128</v>
      </c>
      <c r="R20" s="161">
        <v>239</v>
      </c>
      <c r="S20" s="161">
        <v>110</v>
      </c>
      <c r="T20" s="161">
        <v>70</v>
      </c>
      <c r="U20" s="161">
        <v>77</v>
      </c>
      <c r="V20" s="161">
        <v>157</v>
      </c>
      <c r="W20" s="161">
        <v>306</v>
      </c>
      <c r="X20" s="163">
        <f t="shared" si="9"/>
        <v>0.94904458598726116</v>
      </c>
      <c r="Y20" s="162">
        <f t="shared" si="5"/>
        <v>1.7818181818181817</v>
      </c>
      <c r="Z20" s="160">
        <f t="shared" si="6"/>
        <v>149</v>
      </c>
      <c r="AA20" s="161">
        <f t="shared" si="7"/>
        <v>196</v>
      </c>
      <c r="AB20" s="162">
        <f t="shared" si="1"/>
        <v>1.1472705458908218E-2</v>
      </c>
    </row>
    <row r="21" spans="1:28" x14ac:dyDescent="0.25">
      <c r="A21" s="165" t="s">
        <v>142</v>
      </c>
      <c r="B21" s="166" t="s">
        <v>142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142</v>
      </c>
      <c r="R21" s="167">
        <f t="shared" ref="R21:W21" si="12">R13-SUM(R14:R20)</f>
        <v>3627</v>
      </c>
      <c r="S21" s="167">
        <f t="shared" si="12"/>
        <v>3241</v>
      </c>
      <c r="T21" s="167">
        <f t="shared" si="12"/>
        <v>1616</v>
      </c>
      <c r="U21" s="167">
        <f t="shared" si="12"/>
        <v>2855</v>
      </c>
      <c r="V21" s="167">
        <f t="shared" si="12"/>
        <v>3825</v>
      </c>
      <c r="W21" s="167">
        <f t="shared" si="12"/>
        <v>4172</v>
      </c>
      <c r="X21" s="169">
        <f t="shared" si="9"/>
        <v>9.0718954248365957E-2</v>
      </c>
      <c r="Y21" s="168">
        <f t="shared" si="5"/>
        <v>0.28725701943844495</v>
      </c>
      <c r="Z21" s="166">
        <f>W21-V21</f>
        <v>347</v>
      </c>
      <c r="AA21" s="167">
        <f t="shared" si="7"/>
        <v>931</v>
      </c>
      <c r="AB21" s="168">
        <f t="shared" si="1"/>
        <v>0.15641871625674866</v>
      </c>
    </row>
    <row r="22" spans="1:28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65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93</v>
      </c>
      <c r="B24" s="155" t="s">
        <v>94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100</v>
      </c>
      <c r="B25" s="160" t="s">
        <v>100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97</v>
      </c>
      <c r="B26" s="160" t="s">
        <v>97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104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107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110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113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120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116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125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141</v>
      </c>
      <c r="B34" s="160" t="s">
        <v>128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142</v>
      </c>
      <c r="B35" s="166" t="s">
        <v>142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65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93</v>
      </c>
      <c r="B38" s="155" t="s">
        <v>94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100</v>
      </c>
      <c r="B39" s="160" t="s">
        <v>100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97</v>
      </c>
      <c r="B40" s="160" t="s">
        <v>97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104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107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110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113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120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116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125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141</v>
      </c>
      <c r="B48" s="160" t="s">
        <v>128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142</v>
      </c>
      <c r="B49" s="166" t="s">
        <v>142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65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93</v>
      </c>
      <c r="B52" s="155" t="s">
        <v>94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100</v>
      </c>
      <c r="B53" s="160" t="s">
        <v>100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97</v>
      </c>
      <c r="B54" s="160" t="s">
        <v>97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104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107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110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113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120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116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125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141</v>
      </c>
      <c r="B62" s="160" t="s">
        <v>128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142</v>
      </c>
      <c r="B63" s="166" t="s">
        <v>142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65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93</v>
      </c>
      <c r="B66" s="155" t="s">
        <v>94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100</v>
      </c>
      <c r="B67" s="160" t="s">
        <v>100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97</v>
      </c>
      <c r="B68" s="160" t="s">
        <v>97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104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107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110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113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120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116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125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141</v>
      </c>
      <c r="B76" s="160" t="s">
        <v>128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142</v>
      </c>
      <c r="B77" s="166" t="s">
        <v>142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65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93</v>
      </c>
      <c r="B80" s="155" t="s">
        <v>94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100</v>
      </c>
      <c r="B81" s="160" t="s">
        <v>100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97</v>
      </c>
      <c r="B82" s="160" t="s">
        <v>97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104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107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110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113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120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116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125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141</v>
      </c>
      <c r="B90" s="160" t="s">
        <v>128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142</v>
      </c>
      <c r="B91" s="166" t="s">
        <v>142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65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93</v>
      </c>
      <c r="B94" s="155" t="s">
        <v>94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100</v>
      </c>
      <c r="B95" s="160" t="s">
        <v>100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97</v>
      </c>
      <c r="B96" s="160" t="s">
        <v>97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104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107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110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113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120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116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125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141</v>
      </c>
      <c r="B104" s="160" t="s">
        <v>128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142</v>
      </c>
      <c r="B105" s="166" t="s">
        <v>142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65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93</v>
      </c>
      <c r="B108" s="155" t="s">
        <v>94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100</v>
      </c>
      <c r="B109" s="160" t="s">
        <v>100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97</v>
      </c>
      <c r="B110" s="160" t="s">
        <v>97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104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107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110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113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120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116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125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141</v>
      </c>
      <c r="B118" s="160" t="s">
        <v>128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142</v>
      </c>
      <c r="B119" s="166" t="s">
        <v>142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65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93</v>
      </c>
      <c r="B122" s="155" t="s">
        <v>94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100</v>
      </c>
      <c r="B123" s="160" t="s">
        <v>100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97</v>
      </c>
      <c r="B124" s="160" t="s">
        <v>97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104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107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110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113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120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116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125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141</v>
      </c>
      <c r="B132" s="160" t="s">
        <v>128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142</v>
      </c>
      <c r="B133" s="166" t="s">
        <v>142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65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93</v>
      </c>
      <c r="B136" s="155" t="s">
        <v>94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100</v>
      </c>
      <c r="B137" s="160" t="s">
        <v>100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97</v>
      </c>
      <c r="B138" s="160" t="s">
        <v>97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104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107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110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113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120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116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125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141</v>
      </c>
      <c r="B146" s="160" t="s">
        <v>128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142</v>
      </c>
      <c r="B147" s="166" t="s">
        <v>142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65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93</v>
      </c>
      <c r="B150" s="155" t="s">
        <v>94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100</v>
      </c>
      <c r="B151" s="160" t="s">
        <v>100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97</v>
      </c>
      <c r="B152" s="160" t="s">
        <v>97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104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107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110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113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120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116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125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141</v>
      </c>
      <c r="B160" s="160" t="s">
        <v>128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142</v>
      </c>
      <c r="B161" s="166" t="s">
        <v>142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796CF-AC1A-4F4C-BBB2-01067A599124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FDA8F-11DB-4D9C-A608-42B775EE9362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12429</v>
      </c>
      <c r="D9" s="114">
        <v>-8.3136618471525536E-2</v>
      </c>
      <c r="E9" s="113">
        <v>13603</v>
      </c>
      <c r="F9" s="114">
        <f t="shared" ref="F9:F21" si="0">IFERROR(E9/C9-1,"-")</f>
        <v>9.4456512993804864E-2</v>
      </c>
      <c r="G9" s="113">
        <v>2763</v>
      </c>
      <c r="H9" s="114">
        <f t="shared" ref="H9:H21" si="1">IFERROR(G9/E9-1,"-")</f>
        <v>-0.79688304050577075</v>
      </c>
      <c r="I9" s="113">
        <v>11400</v>
      </c>
      <c r="J9" s="114">
        <f t="shared" ref="J9:J21" si="2">IFERROR(I9/C9-1,"-")</f>
        <v>-8.2790248612116812E-2</v>
      </c>
      <c r="K9" s="113">
        <v>14353</v>
      </c>
      <c r="L9" s="114">
        <f t="shared" ref="L9:L21" si="3">IFERROR(K9/I9-1,"-")</f>
        <v>0.25903508771929817</v>
      </c>
      <c r="M9" s="113">
        <v>14581</v>
      </c>
      <c r="N9" s="114">
        <f>IFERROR(M9/K9-1,"-")</f>
        <v>1.5885180798439258E-2</v>
      </c>
      <c r="O9" s="114">
        <f>M9/C9-1</f>
        <v>0.17314345482339699</v>
      </c>
    </row>
    <row r="10" spans="1:16" x14ac:dyDescent="0.25">
      <c r="A10" s="1" t="s">
        <v>69</v>
      </c>
      <c r="B10" s="112" t="s">
        <v>70</v>
      </c>
      <c r="C10" s="113">
        <v>13453</v>
      </c>
      <c r="D10" s="114">
        <v>1.5320754716981133E-2</v>
      </c>
      <c r="E10" s="113">
        <v>14342</v>
      </c>
      <c r="F10" s="114">
        <f t="shared" si="0"/>
        <v>6.6081914814539511E-2</v>
      </c>
      <c r="G10" s="113">
        <v>3097</v>
      </c>
      <c r="H10" s="114">
        <f t="shared" si="1"/>
        <v>-0.78406080044624182</v>
      </c>
      <c r="I10" s="113">
        <v>11383</v>
      </c>
      <c r="J10" s="114">
        <f t="shared" si="2"/>
        <v>-0.15386902549617187</v>
      </c>
      <c r="K10" s="113">
        <v>14251</v>
      </c>
      <c r="L10" s="114">
        <f t="shared" si="3"/>
        <v>0.25195466924360899</v>
      </c>
      <c r="M10" s="113">
        <v>15138</v>
      </c>
      <c r="N10" s="114">
        <f t="shared" ref="N10:N13" si="4">IFERROR(M10/K10-1,"-")</f>
        <v>6.2241246228334823E-2</v>
      </c>
      <c r="O10" s="114">
        <f>IFERROR(M10/C10-1,"-")</f>
        <v>0.12525087341113506</v>
      </c>
    </row>
    <row r="11" spans="1:16" x14ac:dyDescent="0.25">
      <c r="A11" s="1" t="s">
        <v>71</v>
      </c>
      <c r="B11" s="112" t="s">
        <v>72</v>
      </c>
      <c r="C11" s="113">
        <v>13930</v>
      </c>
      <c r="D11" s="114">
        <v>-6.3025492701957342E-2</v>
      </c>
      <c r="E11" s="113">
        <v>5714</v>
      </c>
      <c r="F11" s="114">
        <f t="shared" si="0"/>
        <v>-0.58980617372577171</v>
      </c>
      <c r="G11" s="113">
        <v>4959</v>
      </c>
      <c r="H11" s="114">
        <f t="shared" si="1"/>
        <v>-0.13213160658032896</v>
      </c>
      <c r="I11" s="113">
        <v>12710</v>
      </c>
      <c r="J11" s="114">
        <f t="shared" si="2"/>
        <v>-8.7580760947595149E-2</v>
      </c>
      <c r="K11" s="113">
        <v>15603</v>
      </c>
      <c r="L11" s="114">
        <f t="shared" si="3"/>
        <v>0.22761605035405186</v>
      </c>
      <c r="M11" s="113">
        <v>15292</v>
      </c>
      <c r="N11" s="114">
        <f t="shared" si="4"/>
        <v>-1.9932064346599998E-2</v>
      </c>
      <c r="O11" s="114">
        <f t="shared" ref="O11:O13" si="5">IFERROR(M11/C11-1,"-")</f>
        <v>9.7774587221823417E-2</v>
      </c>
    </row>
    <row r="12" spans="1:16" x14ac:dyDescent="0.25">
      <c r="A12" s="1" t="s">
        <v>73</v>
      </c>
      <c r="B12" s="112" t="s">
        <v>74</v>
      </c>
      <c r="C12" s="113">
        <v>12265</v>
      </c>
      <c r="D12" s="114">
        <v>6.0160774483533519E-2</v>
      </c>
      <c r="E12" s="113">
        <v>0</v>
      </c>
      <c r="F12" s="114">
        <f>IFERROR(E12/C12-1,"-")</f>
        <v>-1</v>
      </c>
      <c r="G12" s="113">
        <v>4088</v>
      </c>
      <c r="H12" s="114" t="str">
        <f t="shared" si="1"/>
        <v>-</v>
      </c>
      <c r="I12" s="113">
        <v>12193</v>
      </c>
      <c r="J12" s="114">
        <f t="shared" si="2"/>
        <v>-5.8703628210354797E-3</v>
      </c>
      <c r="K12" s="113">
        <v>12703</v>
      </c>
      <c r="L12" s="114">
        <f t="shared" si="3"/>
        <v>4.1827277946362651E-2</v>
      </c>
      <c r="M12" s="113">
        <v>13439</v>
      </c>
      <c r="N12" s="114">
        <f t="shared" si="4"/>
        <v>5.793906951113903E-2</v>
      </c>
      <c r="O12" s="114">
        <f>IFERROR(M12/C12-1,"-")</f>
        <v>9.5719527109661584E-2</v>
      </c>
    </row>
    <row r="13" spans="1:16" x14ac:dyDescent="0.25">
      <c r="A13" s="1" t="s">
        <v>75</v>
      </c>
      <c r="B13" s="112" t="s">
        <v>76</v>
      </c>
      <c r="C13" s="113">
        <v>11342</v>
      </c>
      <c r="D13" s="114">
        <v>0.10127196815224782</v>
      </c>
      <c r="E13" s="113">
        <v>0</v>
      </c>
      <c r="F13" s="114">
        <f t="shared" si="0"/>
        <v>-1</v>
      </c>
      <c r="G13" s="113">
        <v>5644</v>
      </c>
      <c r="H13" s="114" t="str">
        <f t="shared" si="1"/>
        <v>-</v>
      </c>
      <c r="I13" s="113">
        <v>10085</v>
      </c>
      <c r="J13" s="114">
        <f t="shared" si="2"/>
        <v>-0.11082701463586664</v>
      </c>
      <c r="K13" s="113">
        <v>12793</v>
      </c>
      <c r="L13" s="114">
        <f t="shared" si="3"/>
        <v>0.26851760039662875</v>
      </c>
      <c r="M13" s="113">
        <v>12513</v>
      </c>
      <c r="N13" s="114">
        <f t="shared" si="4"/>
        <v>-2.1886969436410553E-2</v>
      </c>
      <c r="O13" s="114">
        <f t="shared" si="5"/>
        <v>0.10324457767589501</v>
      </c>
    </row>
    <row r="14" spans="1:16" x14ac:dyDescent="0.25">
      <c r="A14" s="1" t="s">
        <v>77</v>
      </c>
      <c r="B14" s="112" t="s">
        <v>78</v>
      </c>
      <c r="C14" s="113">
        <v>8525</v>
      </c>
      <c r="D14" s="114">
        <v>-6.1536767943637161E-2</v>
      </c>
      <c r="E14" s="113">
        <v>0</v>
      </c>
      <c r="F14" s="114">
        <f t="shared" si="0"/>
        <v>-1</v>
      </c>
      <c r="G14" s="113">
        <v>5487</v>
      </c>
      <c r="H14" s="114" t="str">
        <f t="shared" si="1"/>
        <v>-</v>
      </c>
      <c r="I14" s="113">
        <v>11277</v>
      </c>
      <c r="J14" s="114">
        <f t="shared" si="2"/>
        <v>0.32281524926686211</v>
      </c>
      <c r="K14" s="113">
        <v>10373</v>
      </c>
      <c r="L14" s="114">
        <f t="shared" si="3"/>
        <v>-8.0163163962046591E-2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9185</v>
      </c>
      <c r="D15" s="114">
        <v>1.3014227418109536E-2</v>
      </c>
      <c r="E15" s="113">
        <v>0</v>
      </c>
      <c r="F15" s="114">
        <f t="shared" si="0"/>
        <v>-1</v>
      </c>
      <c r="G15" s="113">
        <v>5672</v>
      </c>
      <c r="H15" s="114" t="str">
        <f t="shared" si="1"/>
        <v>-</v>
      </c>
      <c r="I15" s="113">
        <v>10710</v>
      </c>
      <c r="J15" s="114">
        <f t="shared" si="2"/>
        <v>0.16603157321720197</v>
      </c>
      <c r="K15" s="113">
        <v>9594</v>
      </c>
      <c r="L15" s="114">
        <f t="shared" si="3"/>
        <v>-0.10420168067226887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9176</v>
      </c>
      <c r="D16" s="114">
        <v>-4.4483020505587945E-3</v>
      </c>
      <c r="E16" s="113">
        <v>6941</v>
      </c>
      <c r="F16" s="114">
        <f t="shared" si="0"/>
        <v>-0.24357018308631206</v>
      </c>
      <c r="G16" s="113">
        <v>8587</v>
      </c>
      <c r="H16" s="114">
        <f t="shared" si="1"/>
        <v>0.23714162224463342</v>
      </c>
      <c r="I16" s="113">
        <v>10270</v>
      </c>
      <c r="J16" s="114">
        <f t="shared" si="2"/>
        <v>0.1192240627724499</v>
      </c>
      <c r="K16" s="113">
        <v>11871</v>
      </c>
      <c r="L16" s="114">
        <f t="shared" si="3"/>
        <v>0.15589094449853946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8003</v>
      </c>
      <c r="D17" s="114">
        <v>-0.2460668864813943</v>
      </c>
      <c r="E17" s="113">
        <v>3767</v>
      </c>
      <c r="F17" s="114">
        <f t="shared" si="0"/>
        <v>-0.5293015119330251</v>
      </c>
      <c r="G17" s="113">
        <v>9600</v>
      </c>
      <c r="H17" s="114">
        <f t="shared" si="1"/>
        <v>1.5484470400849482</v>
      </c>
      <c r="I17" s="113">
        <v>10967</v>
      </c>
      <c r="J17" s="114">
        <f t="shared" si="2"/>
        <v>0.3703611145820318</v>
      </c>
      <c r="K17" s="113">
        <v>10606</v>
      </c>
      <c r="L17" s="114">
        <f t="shared" si="3"/>
        <v>-3.2916932616029904E-2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10636</v>
      </c>
      <c r="D18" s="114">
        <v>4.0592844331162059E-3</v>
      </c>
      <c r="E18" s="113">
        <v>3603</v>
      </c>
      <c r="F18" s="114">
        <f t="shared" si="0"/>
        <v>-0.66124482888303882</v>
      </c>
      <c r="G18" s="113">
        <v>10119</v>
      </c>
      <c r="H18" s="114">
        <f t="shared" si="1"/>
        <v>1.8084929225645294</v>
      </c>
      <c r="I18" s="113">
        <v>11595</v>
      </c>
      <c r="J18" s="114">
        <f t="shared" si="2"/>
        <v>9.0165475742760348E-2</v>
      </c>
      <c r="K18" s="113">
        <v>11107</v>
      </c>
      <c r="L18" s="114">
        <f t="shared" si="3"/>
        <v>-4.208710651142733E-2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14162</v>
      </c>
      <c r="D19" s="114">
        <v>1.5488312060806031E-2</v>
      </c>
      <c r="E19" s="113">
        <v>3555</v>
      </c>
      <c r="F19" s="114">
        <f t="shared" si="0"/>
        <v>-0.74897613331450352</v>
      </c>
      <c r="G19" s="113">
        <v>12186</v>
      </c>
      <c r="H19" s="114">
        <f t="shared" si="1"/>
        <v>2.4278481012658228</v>
      </c>
      <c r="I19" s="113">
        <v>13053</v>
      </c>
      <c r="J19" s="114">
        <f t="shared" si="2"/>
        <v>-7.8308148566586633E-2</v>
      </c>
      <c r="K19" s="113">
        <v>13216</v>
      </c>
      <c r="L19" s="114">
        <f t="shared" si="3"/>
        <v>1.2487550754615828E-2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13020</v>
      </c>
      <c r="D20" s="114">
        <v>7.5839653304441423E-3</v>
      </c>
      <c r="E20" s="113">
        <v>4049</v>
      </c>
      <c r="F20" s="114">
        <f t="shared" si="0"/>
        <v>-0.68901689708141323</v>
      </c>
      <c r="G20" s="113">
        <v>11200</v>
      </c>
      <c r="H20" s="114">
        <f t="shared" si="1"/>
        <v>1.766115090145715</v>
      </c>
      <c r="I20" s="113">
        <v>12114</v>
      </c>
      <c r="J20" s="114">
        <f t="shared" si="2"/>
        <v>-6.9585253456221241E-2</v>
      </c>
      <c r="K20" s="113">
        <v>11864</v>
      </c>
      <c r="L20" s="114">
        <f t="shared" si="3"/>
        <v>-2.06372791811128E-2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136126</v>
      </c>
      <c r="D21" s="117">
        <v>-2.0570565168903099E-2</v>
      </c>
      <c r="E21" s="116">
        <v>59047</v>
      </c>
      <c r="F21" s="117">
        <f t="shared" si="0"/>
        <v>-0.56623275494762204</v>
      </c>
      <c r="G21" s="116">
        <v>83402</v>
      </c>
      <c r="H21" s="117">
        <f t="shared" si="1"/>
        <v>0.41246803393906539</v>
      </c>
      <c r="I21" s="116">
        <v>137757</v>
      </c>
      <c r="J21" s="117">
        <f t="shared" si="2"/>
        <v>1.1981546508381902E-2</v>
      </c>
      <c r="K21" s="116">
        <v>148334</v>
      </c>
      <c r="L21" s="117">
        <f t="shared" si="3"/>
        <v>7.6780127325653202E-2</v>
      </c>
      <c r="M21" s="116">
        <v>70963</v>
      </c>
      <c r="N21" s="117">
        <v>1.807669684231672E-2</v>
      </c>
      <c r="O21" s="117">
        <v>0.11895488733660264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18"/>
      <c r="K24" s="118"/>
      <c r="N24" s="77"/>
      <c r="O24" s="77"/>
    </row>
    <row r="26" spans="1:16" ht="48.75" customHeight="1" thickBot="1" x14ac:dyDescent="0.3">
      <c r="B26" s="262" t="s">
        <v>269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C7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CONCATENATE("var. ",RIGHT(C29,2),"/",RIGHT(C29-1,2))</f>
        <v>var. 19/18</v>
      </c>
      <c r="E30" s="111" t="s">
        <v>66</v>
      </c>
      <c r="F30" s="110" t="str">
        <f>CONCATENATE("var. ",RIGHT(E29,2),"/",RIGHT(E29-1,2))</f>
        <v>var. 20/19</v>
      </c>
      <c r="G30" s="111" t="s">
        <v>66</v>
      </c>
      <c r="H30" s="110" t="str">
        <f>CONCATENATE("var. ",RIGHT(G29,2),"/",RIGHT(G29-1,2))</f>
        <v>var. 21/20</v>
      </c>
      <c r="I30" s="111" t="s">
        <v>66</v>
      </c>
      <c r="J30" s="110" t="s">
        <v>133</v>
      </c>
      <c r="K30" s="111" t="s">
        <v>66</v>
      </c>
      <c r="L30" s="110" t="s">
        <v>246</v>
      </c>
      <c r="M30" s="111" t="s">
        <v>66</v>
      </c>
      <c r="N30" s="110" t="s">
        <v>270</v>
      </c>
      <c r="O30" s="110" t="s">
        <v>271</v>
      </c>
    </row>
    <row r="31" spans="1:16" x14ac:dyDescent="0.25">
      <c r="B31" s="112" t="s">
        <v>68</v>
      </c>
      <c r="C31" s="113">
        <v>5236</v>
      </c>
      <c r="D31" s="114">
        <v>-0.11224143777551709</v>
      </c>
      <c r="E31" s="113">
        <v>5825</v>
      </c>
      <c r="F31" s="114">
        <f t="shared" ref="F31:F43" si="6">IFERROR(E31/C31-1,"-")</f>
        <v>0.11249045072574493</v>
      </c>
      <c r="G31" s="113">
        <v>1115</v>
      </c>
      <c r="H31" s="114">
        <f t="shared" ref="H31:H43" si="7">IFERROR(G31/E31-1,"-")</f>
        <v>-0.80858369098712446</v>
      </c>
      <c r="I31" s="113">
        <v>4881</v>
      </c>
      <c r="J31" s="114">
        <f t="shared" ref="J31:J43" si="8">IFERROR(I31/G31-1,"-")</f>
        <v>3.3775784753363229</v>
      </c>
      <c r="K31" s="113">
        <v>5640</v>
      </c>
      <c r="L31" s="114">
        <f t="shared" ref="L31:L43" si="9">IFERROR(K31/I31-1,"-")</f>
        <v>0.15550092194222498</v>
      </c>
      <c r="M31" s="113">
        <v>3830</v>
      </c>
      <c r="N31" s="114">
        <f t="shared" ref="N31:N35" si="10">IFERROR(M31/K31-1,"-")</f>
        <v>-0.32092198581560283</v>
      </c>
      <c r="O31" s="114">
        <f t="shared" ref="O31" si="11">M31/C31-1</f>
        <v>-0.26852559205500381</v>
      </c>
    </row>
    <row r="32" spans="1:16" x14ac:dyDescent="0.25">
      <c r="B32" s="112" t="s">
        <v>70</v>
      </c>
      <c r="C32" s="113">
        <v>5498</v>
      </c>
      <c r="D32" s="114">
        <v>-1.5753669889008282E-2</v>
      </c>
      <c r="E32" s="113">
        <v>5371</v>
      </c>
      <c r="F32" s="114">
        <f t="shared" si="6"/>
        <v>-2.3099308839578003E-2</v>
      </c>
      <c r="G32" s="113">
        <v>1325</v>
      </c>
      <c r="H32" s="114">
        <f t="shared" si="7"/>
        <v>-0.75330478495624653</v>
      </c>
      <c r="I32" s="113">
        <v>4475</v>
      </c>
      <c r="J32" s="114">
        <f t="shared" si="8"/>
        <v>2.3773584905660377</v>
      </c>
      <c r="K32" s="113">
        <v>5737</v>
      </c>
      <c r="L32" s="114">
        <f t="shared" si="9"/>
        <v>0.28201117318435753</v>
      </c>
      <c r="M32" s="113">
        <v>4983</v>
      </c>
      <c r="N32" s="114">
        <f t="shared" si="10"/>
        <v>-0.13142757538783334</v>
      </c>
      <c r="O32" s="114">
        <f>IFERROR(M32/C32-1,"-")</f>
        <v>-9.3670425609312491E-2</v>
      </c>
    </row>
    <row r="33" spans="2:16" x14ac:dyDescent="0.25">
      <c r="B33" s="112" t="s">
        <v>72</v>
      </c>
      <c r="C33" s="113">
        <v>5600</v>
      </c>
      <c r="D33" s="114">
        <v>-0.11755436495430194</v>
      </c>
      <c r="E33" s="113">
        <v>2182</v>
      </c>
      <c r="F33" s="114">
        <f t="shared" si="6"/>
        <v>-0.61035714285714282</v>
      </c>
      <c r="G33" s="113">
        <v>2482</v>
      </c>
      <c r="H33" s="114">
        <f t="shared" si="7"/>
        <v>0.13748854262144827</v>
      </c>
      <c r="I33" s="113">
        <v>5439</v>
      </c>
      <c r="J33" s="114">
        <f t="shared" si="8"/>
        <v>1.1913779210314264</v>
      </c>
      <c r="K33" s="113">
        <v>6448</v>
      </c>
      <c r="L33" s="114">
        <f t="shared" si="9"/>
        <v>0.18551204265489973</v>
      </c>
      <c r="M33" s="113">
        <v>5213</v>
      </c>
      <c r="N33" s="114">
        <f t="shared" si="10"/>
        <v>-0.19153225806451613</v>
      </c>
      <c r="O33" s="114">
        <f t="shared" ref="O33:O35" si="12">IFERROR(M33/C33-1,"-")</f>
        <v>-6.9107142857142811E-2</v>
      </c>
    </row>
    <row r="34" spans="2:16" x14ac:dyDescent="0.25">
      <c r="B34" s="112" t="s">
        <v>74</v>
      </c>
      <c r="C34" s="113">
        <v>6291</v>
      </c>
      <c r="D34" s="114">
        <v>0.19555302166476629</v>
      </c>
      <c r="E34" s="113">
        <v>0</v>
      </c>
      <c r="F34" s="114">
        <f t="shared" si="6"/>
        <v>-1</v>
      </c>
      <c r="G34" s="113">
        <v>1862</v>
      </c>
      <c r="H34" s="114" t="str">
        <f t="shared" si="7"/>
        <v>-</v>
      </c>
      <c r="I34" s="113">
        <v>5937</v>
      </c>
      <c r="J34" s="114">
        <f t="shared" si="8"/>
        <v>2.1885069817400646</v>
      </c>
      <c r="K34" s="113">
        <v>6231</v>
      </c>
      <c r="L34" s="114">
        <f t="shared" si="9"/>
        <v>4.9519959575543115E-2</v>
      </c>
      <c r="M34" s="113">
        <v>5955</v>
      </c>
      <c r="N34" s="114">
        <f t="shared" si="10"/>
        <v>-4.4294655753490564E-2</v>
      </c>
      <c r="O34" s="114">
        <f t="shared" si="12"/>
        <v>-5.3409632808774421E-2</v>
      </c>
    </row>
    <row r="35" spans="2:16" x14ac:dyDescent="0.25">
      <c r="B35" s="112" t="s">
        <v>76</v>
      </c>
      <c r="C35" s="113">
        <v>6968</v>
      </c>
      <c r="D35" s="114">
        <v>0.27246165084002927</v>
      </c>
      <c r="E35" s="113">
        <v>0</v>
      </c>
      <c r="F35" s="114">
        <f t="shared" si="6"/>
        <v>-1</v>
      </c>
      <c r="G35" s="113">
        <v>3198</v>
      </c>
      <c r="H35" s="114" t="str">
        <f t="shared" si="7"/>
        <v>-</v>
      </c>
      <c r="I35" s="113">
        <v>5218</v>
      </c>
      <c r="J35" s="114">
        <f t="shared" si="8"/>
        <v>0.6316447779862413</v>
      </c>
      <c r="K35" s="113">
        <v>7187</v>
      </c>
      <c r="L35" s="114">
        <f t="shared" si="9"/>
        <v>0.37734764277500954</v>
      </c>
      <c r="M35" s="113">
        <v>6735</v>
      </c>
      <c r="N35" s="114">
        <f t="shared" si="10"/>
        <v>-6.2891331570891884E-2</v>
      </c>
      <c r="O35" s="114">
        <f t="shared" si="12"/>
        <v>-3.3438576349024141E-2</v>
      </c>
    </row>
    <row r="36" spans="2:16" x14ac:dyDescent="0.25">
      <c r="B36" s="112" t="s">
        <v>78</v>
      </c>
      <c r="C36" s="113">
        <v>6053</v>
      </c>
      <c r="D36" s="114">
        <v>9.4971056439942192E-2</v>
      </c>
      <c r="E36" s="113">
        <v>0</v>
      </c>
      <c r="F36" s="114">
        <f t="shared" si="6"/>
        <v>-1</v>
      </c>
      <c r="G36" s="113">
        <v>3249</v>
      </c>
      <c r="H36" s="114" t="str">
        <f t="shared" si="7"/>
        <v>-</v>
      </c>
      <c r="I36" s="113">
        <v>7954</v>
      </c>
      <c r="J36" s="114">
        <f t="shared" si="8"/>
        <v>1.448137888581102</v>
      </c>
      <c r="K36" s="113">
        <v>6546</v>
      </c>
      <c r="L36" s="114">
        <f t="shared" si="9"/>
        <v>-0.17701785265275338</v>
      </c>
      <c r="M36" s="113"/>
      <c r="N36" s="114"/>
      <c r="O36" s="114"/>
    </row>
    <row r="37" spans="2:16" x14ac:dyDescent="0.25">
      <c r="B37" s="112" t="s">
        <v>80</v>
      </c>
      <c r="C37" s="113">
        <v>6343</v>
      </c>
      <c r="D37" s="114">
        <v>-3.6311151625645688E-2</v>
      </c>
      <c r="E37" s="113">
        <v>0</v>
      </c>
      <c r="F37" s="114">
        <f t="shared" si="6"/>
        <v>-1</v>
      </c>
      <c r="G37" s="113">
        <v>3172</v>
      </c>
      <c r="H37" s="114" t="str">
        <f t="shared" si="7"/>
        <v>-</v>
      </c>
      <c r="I37" s="113">
        <v>6763</v>
      </c>
      <c r="J37" s="114">
        <f t="shared" si="8"/>
        <v>1.1320933165195459</v>
      </c>
      <c r="K37" s="113">
        <v>6308</v>
      </c>
      <c r="L37" s="114">
        <f t="shared" si="9"/>
        <v>-6.7277835280201148E-2</v>
      </c>
      <c r="M37" s="113"/>
      <c r="N37" s="114"/>
      <c r="O37" s="114"/>
    </row>
    <row r="38" spans="2:16" x14ac:dyDescent="0.25">
      <c r="B38" s="112" t="s">
        <v>82</v>
      </c>
      <c r="C38" s="113">
        <v>6302</v>
      </c>
      <c r="D38" s="114">
        <v>0.11896306818181812</v>
      </c>
      <c r="E38" s="113">
        <v>5019</v>
      </c>
      <c r="F38" s="114">
        <f t="shared" si="6"/>
        <v>-0.20358616312281819</v>
      </c>
      <c r="G38" s="113">
        <v>4452</v>
      </c>
      <c r="H38" s="114">
        <f t="shared" si="7"/>
        <v>-0.11297071129707115</v>
      </c>
      <c r="I38" s="113">
        <v>6043</v>
      </c>
      <c r="J38" s="114">
        <f t="shared" si="8"/>
        <v>0.35736747529200352</v>
      </c>
      <c r="K38" s="113">
        <v>7150</v>
      </c>
      <c r="L38" s="114">
        <f t="shared" si="9"/>
        <v>0.18318715869601188</v>
      </c>
      <c r="M38" s="113"/>
      <c r="N38" s="114"/>
      <c r="O38" s="114"/>
    </row>
    <row r="39" spans="2:16" x14ac:dyDescent="0.25">
      <c r="B39" s="112" t="s">
        <v>84</v>
      </c>
      <c r="C39" s="113">
        <v>5204</v>
      </c>
      <c r="D39" s="114">
        <v>-0.17801295214026225</v>
      </c>
      <c r="E39" s="113">
        <v>3075</v>
      </c>
      <c r="F39" s="114">
        <f t="shared" si="6"/>
        <v>-0.40910837817063794</v>
      </c>
      <c r="G39" s="113">
        <v>6546</v>
      </c>
      <c r="H39" s="114">
        <f t="shared" si="7"/>
        <v>1.1287804878048782</v>
      </c>
      <c r="I39" s="113">
        <v>6733</v>
      </c>
      <c r="J39" s="114">
        <f t="shared" si="8"/>
        <v>2.8567063855789776E-2</v>
      </c>
      <c r="K39" s="113">
        <v>6420</v>
      </c>
      <c r="L39" s="114">
        <f t="shared" si="9"/>
        <v>-4.6487449873756082E-2</v>
      </c>
      <c r="M39" s="113"/>
      <c r="N39" s="114"/>
      <c r="O39" s="114"/>
    </row>
    <row r="40" spans="2:16" x14ac:dyDescent="0.25">
      <c r="B40" s="112" t="s">
        <v>86</v>
      </c>
      <c r="C40" s="113">
        <v>5938</v>
      </c>
      <c r="D40" s="114">
        <v>0.10248793167471226</v>
      </c>
      <c r="E40" s="113">
        <v>2778</v>
      </c>
      <c r="F40" s="114">
        <f t="shared" si="6"/>
        <v>-0.53216571236106436</v>
      </c>
      <c r="G40" s="113">
        <v>3923</v>
      </c>
      <c r="H40" s="114">
        <f t="shared" si="7"/>
        <v>0.41216702663786897</v>
      </c>
      <c r="I40" s="113">
        <v>5470</v>
      </c>
      <c r="J40" s="114">
        <f t="shared" si="8"/>
        <v>0.39434106551108838</v>
      </c>
      <c r="K40" s="113">
        <v>5517</v>
      </c>
      <c r="L40" s="114">
        <f t="shared" si="9"/>
        <v>8.5923217550274433E-3</v>
      </c>
      <c r="M40" s="113"/>
      <c r="N40" s="114"/>
      <c r="O40" s="114"/>
    </row>
    <row r="41" spans="2:16" x14ac:dyDescent="0.25">
      <c r="B41" s="112" t="s">
        <v>88</v>
      </c>
      <c r="C41" s="113">
        <v>6593</v>
      </c>
      <c r="D41" s="114">
        <v>-3.0441176470588194E-2</v>
      </c>
      <c r="E41" s="113">
        <v>2443</v>
      </c>
      <c r="F41" s="114">
        <f t="shared" si="6"/>
        <v>-0.62945548308812382</v>
      </c>
      <c r="G41" s="113">
        <v>5062</v>
      </c>
      <c r="H41" s="114">
        <f t="shared" si="7"/>
        <v>1.0720425706099057</v>
      </c>
      <c r="I41" s="113">
        <v>5918</v>
      </c>
      <c r="J41" s="114">
        <f t="shared" si="8"/>
        <v>0.16910312129593041</v>
      </c>
      <c r="K41" s="113">
        <v>4448</v>
      </c>
      <c r="L41" s="114">
        <f t="shared" si="9"/>
        <v>-0.24839472794863127</v>
      </c>
      <c r="M41" s="113"/>
      <c r="N41" s="114"/>
      <c r="O41" s="114"/>
    </row>
    <row r="42" spans="2:16" x14ac:dyDescent="0.25">
      <c r="B42" s="112" t="s">
        <v>90</v>
      </c>
      <c r="C42" s="113">
        <v>6906</v>
      </c>
      <c r="D42" s="114">
        <v>8.2614829910644394E-2</v>
      </c>
      <c r="E42" s="113">
        <v>2474</v>
      </c>
      <c r="F42" s="114">
        <f t="shared" si="6"/>
        <v>-0.64176078772082246</v>
      </c>
      <c r="G42" s="113">
        <v>5677</v>
      </c>
      <c r="H42" s="114">
        <f t="shared" si="7"/>
        <v>1.2946645109135004</v>
      </c>
      <c r="I42" s="113">
        <v>6120</v>
      </c>
      <c r="J42" s="114">
        <f t="shared" si="8"/>
        <v>7.8034172978685978E-2</v>
      </c>
      <c r="K42" s="113">
        <v>4800</v>
      </c>
      <c r="L42" s="114">
        <f t="shared" si="9"/>
        <v>-0.21568627450980393</v>
      </c>
      <c r="M42" s="113"/>
      <c r="N42" s="114"/>
      <c r="O42" s="114"/>
    </row>
    <row r="43" spans="2:16" ht="15.75" x14ac:dyDescent="0.25">
      <c r="B43" s="115" t="s">
        <v>27</v>
      </c>
      <c r="C43" s="116">
        <v>72932</v>
      </c>
      <c r="D43" s="117">
        <v>2.4239530376653606E-2</v>
      </c>
      <c r="E43" s="116">
        <v>31800</v>
      </c>
      <c r="F43" s="117">
        <f t="shared" si="6"/>
        <v>-0.56397740360884119</v>
      </c>
      <c r="G43" s="116">
        <v>42063</v>
      </c>
      <c r="H43" s="117">
        <f t="shared" si="7"/>
        <v>0.32273584905660369</v>
      </c>
      <c r="I43" s="116">
        <v>70951</v>
      </c>
      <c r="J43" s="117">
        <f t="shared" si="8"/>
        <v>0.68677935477735774</v>
      </c>
      <c r="K43" s="116">
        <v>72432</v>
      </c>
      <c r="L43" s="117">
        <f t="shared" si="9"/>
        <v>2.0873560626347709E-2</v>
      </c>
      <c r="M43" s="116">
        <v>26716</v>
      </c>
      <c r="N43" s="117">
        <v>-0.14489645680632457</v>
      </c>
      <c r="O43" s="117">
        <v>-9.7218936910755893E-2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  <c r="K46" s="118"/>
      <c r="N46" s="77"/>
      <c r="O46" s="77"/>
    </row>
    <row r="48" spans="2:16" ht="48.75" customHeight="1" thickBot="1" x14ac:dyDescent="0.3">
      <c r="B48" s="262" t="s">
        <v>272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C7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CONCATENATE("var. ",RIGHT(C51,2),"/",RIGHT(C51-1,2))</f>
        <v>var. 19/18</v>
      </c>
      <c r="E52" s="111" t="s">
        <v>66</v>
      </c>
      <c r="F52" s="110" t="str">
        <f>CONCATENATE("var. ",RIGHT(E51,2),"/",RIGHT(E51-1,2))</f>
        <v>var. 20/19</v>
      </c>
      <c r="G52" s="111" t="s">
        <v>66</v>
      </c>
      <c r="H52" s="110" t="str">
        <f>CONCATENATE("var. ",RIGHT(G51,2),"/",RIGHT(G51-1,2))</f>
        <v>var. 21/20</v>
      </c>
      <c r="I52" s="111" t="s">
        <v>66</v>
      </c>
      <c r="J52" s="110" t="s">
        <v>133</v>
      </c>
      <c r="K52" s="111" t="s">
        <v>66</v>
      </c>
      <c r="L52" s="110" t="s">
        <v>246</v>
      </c>
      <c r="M52" s="111" t="s">
        <v>66</v>
      </c>
      <c r="N52" s="110" t="s">
        <v>270</v>
      </c>
      <c r="O52" s="110" t="s">
        <v>271</v>
      </c>
    </row>
    <row r="53" spans="1:16" x14ac:dyDescent="0.25">
      <c r="A53" s="1">
        <v>1</v>
      </c>
      <c r="B53" s="112" t="s">
        <v>68</v>
      </c>
      <c r="C53" s="113">
        <v>2840</v>
      </c>
      <c r="D53" s="114">
        <v>-0.23532579429186862</v>
      </c>
      <c r="E53" s="113">
        <v>2984</v>
      </c>
      <c r="F53" s="114">
        <f t="shared" ref="F53:F65" si="13">IFERROR(E53/C53-1,"-")</f>
        <v>5.0704225352112609E-2</v>
      </c>
      <c r="G53" s="113">
        <v>572</v>
      </c>
      <c r="H53" s="114">
        <f t="shared" ref="H53:H65" si="14">IFERROR(G53/E53-1,"-")</f>
        <v>-0.80831099195710454</v>
      </c>
      <c r="I53" s="113">
        <v>2810</v>
      </c>
      <c r="J53" s="114">
        <f t="shared" ref="J53:J65" si="15">IFERROR(I53/G53-1,"-")</f>
        <v>3.9125874125874125</v>
      </c>
      <c r="K53" s="113">
        <v>3391</v>
      </c>
      <c r="L53" s="114">
        <f>IFERROR(K53/I53-1,"-")</f>
        <v>0.2067615658362989</v>
      </c>
      <c r="M53" s="113">
        <v>2615</v>
      </c>
      <c r="N53" s="114">
        <f t="shared" ref="N53:N57" si="16">IFERROR(M53/K53-1,"-")</f>
        <v>-0.22884104983780595</v>
      </c>
      <c r="O53" s="114">
        <f t="shared" ref="O53" si="17">IFERROR(M53/C53-1,"-")</f>
        <v>-7.9225352112676006E-2</v>
      </c>
    </row>
    <row r="54" spans="1:16" x14ac:dyDescent="0.25">
      <c r="A54" s="1">
        <v>2</v>
      </c>
      <c r="B54" s="112" t="s">
        <v>70</v>
      </c>
      <c r="C54" s="113">
        <v>3192</v>
      </c>
      <c r="D54" s="114">
        <v>-6.857309600233441E-2</v>
      </c>
      <c r="E54" s="113">
        <v>2825</v>
      </c>
      <c r="F54" s="114">
        <f t="shared" si="13"/>
        <v>-0.1149749373433584</v>
      </c>
      <c r="G54" s="113">
        <v>604</v>
      </c>
      <c r="H54" s="114">
        <f t="shared" si="14"/>
        <v>-0.78619469026548672</v>
      </c>
      <c r="I54" s="113">
        <v>2634</v>
      </c>
      <c r="J54" s="114">
        <f t="shared" si="15"/>
        <v>3.3609271523178812</v>
      </c>
      <c r="K54" s="113">
        <v>4989</v>
      </c>
      <c r="L54" s="114">
        <f t="shared" ref="L54:L65" si="18">IFERROR(K54/I54-1,"-")</f>
        <v>0.89407744874715256</v>
      </c>
      <c r="M54" s="113">
        <v>3734</v>
      </c>
      <c r="N54" s="114">
        <f t="shared" si="16"/>
        <v>-0.25155341751854077</v>
      </c>
      <c r="O54" s="114">
        <f>IFERROR(M54/C54-1,"-")</f>
        <v>0.16979949874686717</v>
      </c>
    </row>
    <row r="55" spans="1:16" x14ac:dyDescent="0.25">
      <c r="A55" s="1">
        <v>3</v>
      </c>
      <c r="B55" s="112" t="s">
        <v>72</v>
      </c>
      <c r="C55" s="113">
        <v>3298</v>
      </c>
      <c r="D55" s="114">
        <v>-0.11935914552736981</v>
      </c>
      <c r="E55" s="113">
        <v>1144</v>
      </c>
      <c r="F55" s="114">
        <f t="shared" si="13"/>
        <v>-0.65312310491206793</v>
      </c>
      <c r="G55" s="113">
        <v>907</v>
      </c>
      <c r="H55" s="114">
        <f t="shared" si="14"/>
        <v>-0.20716783216783219</v>
      </c>
      <c r="I55" s="113">
        <v>2645</v>
      </c>
      <c r="J55" s="114">
        <f t="shared" si="15"/>
        <v>1.9162072767364937</v>
      </c>
      <c r="K55" s="113">
        <v>5342</v>
      </c>
      <c r="L55" s="114">
        <f t="shared" si="18"/>
        <v>1.0196597353497165</v>
      </c>
      <c r="M55" s="113">
        <v>3989</v>
      </c>
      <c r="N55" s="114">
        <f t="shared" si="16"/>
        <v>-0.2532759266192437</v>
      </c>
      <c r="O55" s="114">
        <f t="shared" ref="O55:O57" si="19">IFERROR(M55/C55-1,"-")</f>
        <v>0.20952092177077009</v>
      </c>
    </row>
    <row r="56" spans="1:16" x14ac:dyDescent="0.25">
      <c r="A56" s="1">
        <v>4</v>
      </c>
      <c r="B56" s="112" t="s">
        <v>74</v>
      </c>
      <c r="C56" s="113">
        <v>4148</v>
      </c>
      <c r="D56" s="114">
        <v>0.55414012738853513</v>
      </c>
      <c r="E56" s="113">
        <v>0</v>
      </c>
      <c r="F56" s="114">
        <f t="shared" si="13"/>
        <v>-1</v>
      </c>
      <c r="G56" s="113">
        <v>961</v>
      </c>
      <c r="H56" s="114" t="str">
        <f t="shared" si="14"/>
        <v>-</v>
      </c>
      <c r="I56" s="113">
        <v>3480</v>
      </c>
      <c r="J56" s="114">
        <f t="shared" si="15"/>
        <v>2.6212278876170654</v>
      </c>
      <c r="K56" s="113">
        <v>4282</v>
      </c>
      <c r="L56" s="114">
        <f t="shared" si="18"/>
        <v>0.23045977011494245</v>
      </c>
      <c r="M56" s="113">
        <v>4847</v>
      </c>
      <c r="N56" s="114">
        <f t="shared" si="16"/>
        <v>0.13194768799626333</v>
      </c>
      <c r="O56" s="114">
        <f t="shared" si="19"/>
        <v>0.16851494696239144</v>
      </c>
    </row>
    <row r="57" spans="1:16" x14ac:dyDescent="0.25">
      <c r="A57" s="1">
        <v>5</v>
      </c>
      <c r="B57" s="112" t="s">
        <v>76</v>
      </c>
      <c r="C57" s="113">
        <v>4380</v>
      </c>
      <c r="D57" s="114">
        <v>0.41335914811229424</v>
      </c>
      <c r="E57" s="113">
        <v>0</v>
      </c>
      <c r="F57" s="114">
        <f t="shared" si="13"/>
        <v>-1</v>
      </c>
      <c r="G57" s="113">
        <v>1298</v>
      </c>
      <c r="H57" s="114" t="str">
        <f t="shared" si="14"/>
        <v>-</v>
      </c>
      <c r="I57" s="113">
        <v>3533</v>
      </c>
      <c r="J57" s="114">
        <f t="shared" si="15"/>
        <v>1.721879815100154</v>
      </c>
      <c r="K57" s="113">
        <v>5072</v>
      </c>
      <c r="L57" s="114">
        <f t="shared" si="18"/>
        <v>0.43560713274837259</v>
      </c>
      <c r="M57" s="113">
        <v>4477</v>
      </c>
      <c r="N57" s="114">
        <f t="shared" si="16"/>
        <v>-0.11731072555205047</v>
      </c>
      <c r="O57" s="114">
        <f t="shared" si="19"/>
        <v>2.2146118721461105E-2</v>
      </c>
    </row>
    <row r="58" spans="1:16" x14ac:dyDescent="0.25">
      <c r="A58" s="1">
        <v>6</v>
      </c>
      <c r="B58" s="112" t="s">
        <v>78</v>
      </c>
      <c r="C58" s="113">
        <v>3283</v>
      </c>
      <c r="D58" s="114">
        <v>-3.6418816388467112E-3</v>
      </c>
      <c r="E58" s="113">
        <v>0</v>
      </c>
      <c r="F58" s="114">
        <f t="shared" si="13"/>
        <v>-1</v>
      </c>
      <c r="G58" s="113">
        <v>1478</v>
      </c>
      <c r="H58" s="114" t="str">
        <f t="shared" si="14"/>
        <v>-</v>
      </c>
      <c r="I58" s="113">
        <v>3726</v>
      </c>
      <c r="J58" s="114">
        <f t="shared" si="15"/>
        <v>1.5209742895805141</v>
      </c>
      <c r="K58" s="113">
        <v>5380</v>
      </c>
      <c r="L58" s="114">
        <f t="shared" si="18"/>
        <v>0.44390767579173374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3523</v>
      </c>
      <c r="D59" s="114">
        <v>0.12808197246237585</v>
      </c>
      <c r="E59" s="113">
        <v>0</v>
      </c>
      <c r="F59" s="114">
        <f t="shared" si="13"/>
        <v>-1</v>
      </c>
      <c r="G59" s="113">
        <v>1981</v>
      </c>
      <c r="H59" s="114" t="str">
        <f t="shared" si="14"/>
        <v>-</v>
      </c>
      <c r="I59" s="113">
        <v>3912</v>
      </c>
      <c r="J59" s="114">
        <f t="shared" si="15"/>
        <v>0.97476022211004554</v>
      </c>
      <c r="K59" s="113">
        <v>4305</v>
      </c>
      <c r="L59" s="114">
        <f t="shared" si="18"/>
        <v>0.10046012269938642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3416</v>
      </c>
      <c r="D60" s="114">
        <v>0.10514396635393086</v>
      </c>
      <c r="E60" s="113">
        <v>2716</v>
      </c>
      <c r="F60" s="114">
        <f t="shared" si="13"/>
        <v>-0.20491803278688525</v>
      </c>
      <c r="G60" s="113">
        <v>3096</v>
      </c>
      <c r="H60" s="114">
        <f t="shared" si="14"/>
        <v>0.13991163475699553</v>
      </c>
      <c r="I60" s="113">
        <v>3999</v>
      </c>
      <c r="J60" s="114">
        <f t="shared" si="15"/>
        <v>0.29166666666666674</v>
      </c>
      <c r="K60" s="113">
        <v>4444</v>
      </c>
      <c r="L60" s="114">
        <f t="shared" si="18"/>
        <v>0.11127781945486381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2893</v>
      </c>
      <c r="D61" s="114">
        <v>-0.25915492957746478</v>
      </c>
      <c r="E61" s="113">
        <v>1767</v>
      </c>
      <c r="F61" s="114">
        <f t="shared" si="13"/>
        <v>-0.38921534739025232</v>
      </c>
      <c r="G61" s="113">
        <v>3457</v>
      </c>
      <c r="H61" s="114">
        <f t="shared" si="14"/>
        <v>0.95642331635540456</v>
      </c>
      <c r="I61" s="113">
        <v>3921</v>
      </c>
      <c r="J61" s="114">
        <f t="shared" si="15"/>
        <v>0.13422042233150133</v>
      </c>
      <c r="K61" s="113">
        <v>4892</v>
      </c>
      <c r="L61" s="114">
        <f t="shared" si="18"/>
        <v>0.24764090793165017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2880</v>
      </c>
      <c r="D62" s="114">
        <v>-7.1566731141199269E-2</v>
      </c>
      <c r="E62" s="113">
        <v>1904</v>
      </c>
      <c r="F62" s="114">
        <f t="shared" si="13"/>
        <v>-0.33888888888888891</v>
      </c>
      <c r="G62" s="113">
        <v>1744</v>
      </c>
      <c r="H62" s="114">
        <f t="shared" si="14"/>
        <v>-8.4033613445378186E-2</v>
      </c>
      <c r="I62" s="113">
        <v>3593</v>
      </c>
      <c r="J62" s="114">
        <f t="shared" si="15"/>
        <v>1.0602064220183487</v>
      </c>
      <c r="K62" s="113">
        <v>4470</v>
      </c>
      <c r="L62" s="114">
        <f t="shared" si="18"/>
        <v>0.24408572223768443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3283</v>
      </c>
      <c r="D63" s="114">
        <v>-0.25555555555555554</v>
      </c>
      <c r="E63" s="113">
        <v>1069</v>
      </c>
      <c r="F63" s="114">
        <f t="shared" si="13"/>
        <v>-0.67438318611026493</v>
      </c>
      <c r="G63" s="113">
        <v>2739</v>
      </c>
      <c r="H63" s="114">
        <f t="shared" si="14"/>
        <v>1.5622076707202992</v>
      </c>
      <c r="I63" s="113">
        <v>3349</v>
      </c>
      <c r="J63" s="114">
        <f t="shared" si="15"/>
        <v>0.22270901788974085</v>
      </c>
      <c r="K63" s="113">
        <v>3373</v>
      </c>
      <c r="L63" s="114">
        <f t="shared" si="18"/>
        <v>7.1663183039714085E-3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2793</v>
      </c>
      <c r="D64" s="114">
        <v>-0.17610619469026545</v>
      </c>
      <c r="E64" s="113">
        <v>681</v>
      </c>
      <c r="F64" s="114">
        <f t="shared" si="13"/>
        <v>-0.7561761546723953</v>
      </c>
      <c r="G64" s="113">
        <v>3189</v>
      </c>
      <c r="H64" s="114">
        <f t="shared" si="14"/>
        <v>3.6828193832599121</v>
      </c>
      <c r="I64" s="113">
        <v>3121</v>
      </c>
      <c r="J64" s="114">
        <f t="shared" si="15"/>
        <v>-2.1323298839761695E-2</v>
      </c>
      <c r="K64" s="113">
        <v>2886</v>
      </c>
      <c r="L64" s="114">
        <f t="shared" si="18"/>
        <v>-7.5296379365587973E-2</v>
      </c>
      <c r="M64" s="113"/>
      <c r="N64" s="114"/>
      <c r="O64" s="114"/>
    </row>
    <row r="65" spans="1:16" ht="15.75" x14ac:dyDescent="0.25">
      <c r="B65" s="115" t="s">
        <v>27</v>
      </c>
      <c r="C65" s="116">
        <v>39929</v>
      </c>
      <c r="D65" s="117">
        <v>-2.5408835733463531E-2</v>
      </c>
      <c r="E65" s="116">
        <v>16251</v>
      </c>
      <c r="F65" s="117">
        <f t="shared" si="13"/>
        <v>-0.59300257957875235</v>
      </c>
      <c r="G65" s="116">
        <v>22026</v>
      </c>
      <c r="H65" s="117">
        <f t="shared" si="14"/>
        <v>0.35536274690788261</v>
      </c>
      <c r="I65" s="116">
        <v>40723</v>
      </c>
      <c r="J65" s="117">
        <f t="shared" si="15"/>
        <v>0.8488604376645783</v>
      </c>
      <c r="K65" s="116">
        <v>52826</v>
      </c>
      <c r="L65" s="117">
        <f t="shared" si="18"/>
        <v>0.29720305478476527</v>
      </c>
      <c r="M65" s="116">
        <v>19662</v>
      </c>
      <c r="N65" s="117">
        <v>-0.14794591783671351</v>
      </c>
      <c r="O65" s="117">
        <v>0.1010191510807481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  <c r="K68" s="118"/>
      <c r="N68" s="77"/>
      <c r="O68" s="77"/>
    </row>
    <row r="70" spans="1:16" ht="48.75" customHeight="1" thickBot="1" x14ac:dyDescent="0.3">
      <c r="B70" s="262" t="s">
        <v>273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C7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CONCATENATE("var. ",RIGHT(C73,2),"/",RIGHT(C73-1,2))</f>
        <v>var. 19/18</v>
      </c>
      <c r="E74" s="111" t="s">
        <v>66</v>
      </c>
      <c r="F74" s="110" t="str">
        <f>CONCATENATE("var. ",RIGHT(E73,2),"/",RIGHT(E73-1,2))</f>
        <v>var. 20/19</v>
      </c>
      <c r="G74" s="111" t="s">
        <v>66</v>
      </c>
      <c r="H74" s="110" t="str">
        <f>CONCATENATE("var. ",RIGHT(G73,2),"/",RIGHT(G73-1,2))</f>
        <v>var. 21/20</v>
      </c>
      <c r="I74" s="111" t="s">
        <v>66</v>
      </c>
      <c r="J74" s="110" t="s">
        <v>133</v>
      </c>
      <c r="K74" s="111" t="s">
        <v>66</v>
      </c>
      <c r="L74" s="110" t="s">
        <v>246</v>
      </c>
      <c r="M74" s="111" t="s">
        <v>66</v>
      </c>
      <c r="N74" s="110" t="s">
        <v>270</v>
      </c>
      <c r="O74" s="110" t="s">
        <v>271</v>
      </c>
    </row>
    <row r="75" spans="1:16" x14ac:dyDescent="0.25">
      <c r="A75" s="1">
        <v>1</v>
      </c>
      <c r="B75" s="112" t="s">
        <v>68</v>
      </c>
      <c r="C75" s="113">
        <v>2396</v>
      </c>
      <c r="D75" s="114">
        <v>9.7069597069597169E-2</v>
      </c>
      <c r="E75" s="113">
        <v>2841</v>
      </c>
      <c r="F75" s="114">
        <f t="shared" ref="F75:F87" si="20">IFERROR(E75/C75-1,"-")</f>
        <v>0.18572621035058434</v>
      </c>
      <c r="G75" s="113">
        <v>543</v>
      </c>
      <c r="H75" s="114">
        <f t="shared" ref="H75:H87" si="21">IFERROR(G75/E75-1,"-")</f>
        <v>-0.80887011615628301</v>
      </c>
      <c r="I75" s="113">
        <v>2071</v>
      </c>
      <c r="J75" s="114">
        <f t="shared" ref="J75:J87" si="22">IFERROR(I75/G75-1,"-")</f>
        <v>2.8139963167587476</v>
      </c>
      <c r="K75" s="113">
        <v>2249</v>
      </c>
      <c r="L75" s="114">
        <f>IFERROR(K75/I75-1,"-")</f>
        <v>8.5948816996620048E-2</v>
      </c>
      <c r="M75" s="113">
        <v>1215</v>
      </c>
      <c r="N75" s="114">
        <f t="shared" ref="N75:N79" si="23">IFERROR(M75/K75-1,"-")</f>
        <v>-0.45975989328590483</v>
      </c>
      <c r="O75" s="114">
        <f t="shared" ref="O75" si="24">M75/C75-1</f>
        <v>-0.49290484140233726</v>
      </c>
    </row>
    <row r="76" spans="1:16" x14ac:dyDescent="0.25">
      <c r="A76" s="1">
        <v>2</v>
      </c>
      <c r="B76" s="112" t="s">
        <v>70</v>
      </c>
      <c r="C76" s="113">
        <v>2306</v>
      </c>
      <c r="D76" s="114">
        <v>6.8087077350625247E-2</v>
      </c>
      <c r="E76" s="113">
        <v>2546</v>
      </c>
      <c r="F76" s="114">
        <f t="shared" si="20"/>
        <v>0.10407632263660016</v>
      </c>
      <c r="G76" s="113">
        <v>721</v>
      </c>
      <c r="H76" s="114">
        <f t="shared" si="21"/>
        <v>-0.71681068342498033</v>
      </c>
      <c r="I76" s="113">
        <v>1841</v>
      </c>
      <c r="J76" s="114">
        <f t="shared" si="22"/>
        <v>1.5533980582524274</v>
      </c>
      <c r="K76" s="113">
        <v>748</v>
      </c>
      <c r="L76" s="114">
        <f t="shared" ref="L76:L87" si="25">IFERROR(K76/I76-1,"-")</f>
        <v>-0.59369907658881038</v>
      </c>
      <c r="M76" s="113">
        <v>1249</v>
      </c>
      <c r="N76" s="114">
        <f t="shared" si="23"/>
        <v>0.66978609625668439</v>
      </c>
      <c r="O76" s="114">
        <f>IFERROR(M76/C76-1,"-")</f>
        <v>-0.45836947094535996</v>
      </c>
    </row>
    <row r="77" spans="1:16" x14ac:dyDescent="0.25">
      <c r="A77" s="1">
        <v>3</v>
      </c>
      <c r="B77" s="112" t="s">
        <v>72</v>
      </c>
      <c r="C77" s="113">
        <v>2302</v>
      </c>
      <c r="D77" s="114">
        <v>-0.11495578623606306</v>
      </c>
      <c r="E77" s="113">
        <v>1038</v>
      </c>
      <c r="F77" s="114">
        <f t="shared" si="20"/>
        <v>-0.54908774978279751</v>
      </c>
      <c r="G77" s="113">
        <v>1575</v>
      </c>
      <c r="H77" s="114">
        <f t="shared" si="21"/>
        <v>0.51734104046242768</v>
      </c>
      <c r="I77" s="113">
        <v>2794</v>
      </c>
      <c r="J77" s="114">
        <f t="shared" si="22"/>
        <v>0.77396825396825397</v>
      </c>
      <c r="K77" s="113">
        <v>1106</v>
      </c>
      <c r="L77" s="114">
        <f t="shared" si="25"/>
        <v>-0.60415175375805297</v>
      </c>
      <c r="M77" s="113">
        <v>1224</v>
      </c>
      <c r="N77" s="114">
        <f t="shared" si="23"/>
        <v>0.10669077757685352</v>
      </c>
      <c r="O77" s="114">
        <f t="shared" ref="O77:O79" si="26">IFERROR(M77/C77-1,"-")</f>
        <v>-0.46828844483058207</v>
      </c>
    </row>
    <row r="78" spans="1:16" x14ac:dyDescent="0.25">
      <c r="A78" s="1">
        <v>4</v>
      </c>
      <c r="B78" s="112" t="s">
        <v>74</v>
      </c>
      <c r="C78" s="113">
        <v>2143</v>
      </c>
      <c r="D78" s="114">
        <v>-0.1735441573467027</v>
      </c>
      <c r="E78" s="113">
        <v>0</v>
      </c>
      <c r="F78" s="114">
        <f t="shared" si="20"/>
        <v>-1</v>
      </c>
      <c r="G78" s="113">
        <v>901</v>
      </c>
      <c r="H78" s="114" t="str">
        <f t="shared" si="21"/>
        <v>-</v>
      </c>
      <c r="I78" s="113">
        <v>2457</v>
      </c>
      <c r="J78" s="114">
        <f t="shared" si="22"/>
        <v>1.7269700332963374</v>
      </c>
      <c r="K78" s="113">
        <v>1949</v>
      </c>
      <c r="L78" s="114">
        <f t="shared" si="25"/>
        <v>-0.20675620675620676</v>
      </c>
      <c r="M78" s="113">
        <v>1108</v>
      </c>
      <c r="N78" s="114">
        <f t="shared" si="23"/>
        <v>-0.43150333504361216</v>
      </c>
      <c r="O78" s="114">
        <f t="shared" si="26"/>
        <v>-0.48296780214652357</v>
      </c>
    </row>
    <row r="79" spans="1:16" x14ac:dyDescent="0.25">
      <c r="A79" s="1">
        <v>5</v>
      </c>
      <c r="B79" s="112" t="s">
        <v>76</v>
      </c>
      <c r="C79" s="113">
        <v>2588</v>
      </c>
      <c r="D79" s="114">
        <v>8.8767353807320148E-2</v>
      </c>
      <c r="E79" s="113">
        <v>0</v>
      </c>
      <c r="F79" s="114">
        <f t="shared" si="20"/>
        <v>-1</v>
      </c>
      <c r="G79" s="113">
        <v>1900</v>
      </c>
      <c r="H79" s="114" t="str">
        <f t="shared" si="21"/>
        <v>-</v>
      </c>
      <c r="I79" s="113">
        <v>1685</v>
      </c>
      <c r="J79" s="114">
        <f t="shared" si="22"/>
        <v>-0.11315789473684212</v>
      </c>
      <c r="K79" s="113">
        <v>2115</v>
      </c>
      <c r="L79" s="114">
        <f t="shared" si="25"/>
        <v>0.25519287833827886</v>
      </c>
      <c r="M79" s="113">
        <v>2258</v>
      </c>
      <c r="N79" s="114">
        <f t="shared" si="23"/>
        <v>6.7612293144208024E-2</v>
      </c>
      <c r="O79" s="114">
        <f t="shared" si="26"/>
        <v>-0.12751159196290573</v>
      </c>
    </row>
    <row r="80" spans="1:16" x14ac:dyDescent="0.25">
      <c r="A80" s="1">
        <v>6</v>
      </c>
      <c r="B80" s="112" t="s">
        <v>78</v>
      </c>
      <c r="C80" s="113">
        <v>2770</v>
      </c>
      <c r="D80" s="114">
        <v>0.24048365427675766</v>
      </c>
      <c r="E80" s="113">
        <v>0</v>
      </c>
      <c r="F80" s="114">
        <f t="shared" si="20"/>
        <v>-1</v>
      </c>
      <c r="G80" s="113">
        <v>1771</v>
      </c>
      <c r="H80" s="114" t="str">
        <f t="shared" si="21"/>
        <v>-</v>
      </c>
      <c r="I80" s="113">
        <v>4228</v>
      </c>
      <c r="J80" s="114">
        <f t="shared" si="22"/>
        <v>1.3873517786561265</v>
      </c>
      <c r="K80" s="113">
        <v>1166</v>
      </c>
      <c r="L80" s="114">
        <f t="shared" si="25"/>
        <v>-0.72421948912015144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2820</v>
      </c>
      <c r="D81" s="114">
        <v>-0.18473547267996526</v>
      </c>
      <c r="E81" s="113">
        <v>0</v>
      </c>
      <c r="F81" s="114">
        <f t="shared" si="20"/>
        <v>-1</v>
      </c>
      <c r="G81" s="113">
        <v>1191</v>
      </c>
      <c r="H81" s="114" t="str">
        <f t="shared" si="21"/>
        <v>-</v>
      </c>
      <c r="I81" s="113">
        <v>2851</v>
      </c>
      <c r="J81" s="114">
        <f t="shared" si="22"/>
        <v>1.3937867338371115</v>
      </c>
      <c r="K81" s="113">
        <v>2003</v>
      </c>
      <c r="L81" s="114">
        <f t="shared" si="25"/>
        <v>-0.29743949491406529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2886</v>
      </c>
      <c r="D82" s="114">
        <v>0.13577331759149946</v>
      </c>
      <c r="E82" s="113">
        <v>2303</v>
      </c>
      <c r="F82" s="114">
        <f t="shared" si="20"/>
        <v>-0.20200970200970203</v>
      </c>
      <c r="G82" s="113">
        <v>1356</v>
      </c>
      <c r="H82" s="114">
        <f t="shared" si="21"/>
        <v>-0.41120277898393398</v>
      </c>
      <c r="I82" s="113">
        <v>2044</v>
      </c>
      <c r="J82" s="114">
        <f t="shared" si="22"/>
        <v>0.50737463126843663</v>
      </c>
      <c r="K82" s="113">
        <v>2706</v>
      </c>
      <c r="L82" s="114">
        <f t="shared" si="25"/>
        <v>0.3238747553816046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2311</v>
      </c>
      <c r="D83" s="114">
        <v>-4.7403132728771613E-2</v>
      </c>
      <c r="E83" s="113">
        <v>1308</v>
      </c>
      <c r="F83" s="114">
        <f t="shared" si="20"/>
        <v>-0.4340112505408914</v>
      </c>
      <c r="G83" s="113">
        <v>3089</v>
      </c>
      <c r="H83" s="114">
        <f t="shared" si="21"/>
        <v>1.3616207951070338</v>
      </c>
      <c r="I83" s="113">
        <v>2812</v>
      </c>
      <c r="J83" s="114">
        <f t="shared" si="22"/>
        <v>-8.9673033344124353E-2</v>
      </c>
      <c r="K83" s="113">
        <v>1528</v>
      </c>
      <c r="L83" s="114">
        <f t="shared" si="25"/>
        <v>-0.45661450924608815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3058</v>
      </c>
      <c r="D84" s="114">
        <v>0.33887915936952706</v>
      </c>
      <c r="E84" s="113">
        <v>874</v>
      </c>
      <c r="F84" s="114">
        <f t="shared" si="20"/>
        <v>-0.71419228253760636</v>
      </c>
      <c r="G84" s="113">
        <v>2179</v>
      </c>
      <c r="H84" s="114">
        <f t="shared" si="21"/>
        <v>1.4931350114416477</v>
      </c>
      <c r="I84" s="113">
        <v>1877</v>
      </c>
      <c r="J84" s="114">
        <f t="shared" si="22"/>
        <v>-0.13859568609453876</v>
      </c>
      <c r="K84" s="113">
        <v>1047</v>
      </c>
      <c r="L84" s="114">
        <f t="shared" si="25"/>
        <v>-0.44219499200852419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3310</v>
      </c>
      <c r="D85" s="114">
        <v>0.38493723849372374</v>
      </c>
      <c r="E85" s="113">
        <v>1374</v>
      </c>
      <c r="F85" s="114">
        <f t="shared" si="20"/>
        <v>-0.58489425981873111</v>
      </c>
      <c r="G85" s="113">
        <v>2323</v>
      </c>
      <c r="H85" s="114">
        <f t="shared" si="21"/>
        <v>0.69068413391557493</v>
      </c>
      <c r="I85" s="113">
        <v>2569</v>
      </c>
      <c r="J85" s="114">
        <f t="shared" si="22"/>
        <v>0.10589754627636672</v>
      </c>
      <c r="K85" s="113">
        <v>1075</v>
      </c>
      <c r="L85" s="114">
        <f t="shared" si="25"/>
        <v>-0.58154924094978588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4113</v>
      </c>
      <c r="D86" s="114">
        <v>0.37604550016728</v>
      </c>
      <c r="E86" s="113">
        <v>1793</v>
      </c>
      <c r="F86" s="114">
        <f t="shared" si="20"/>
        <v>-0.56406515925115486</v>
      </c>
      <c r="G86" s="113">
        <v>2488</v>
      </c>
      <c r="H86" s="114">
        <f t="shared" si="21"/>
        <v>0.38761851645287226</v>
      </c>
      <c r="I86" s="113">
        <v>2999</v>
      </c>
      <c r="J86" s="114">
        <f t="shared" si="22"/>
        <v>0.20538585209003224</v>
      </c>
      <c r="K86" s="113">
        <v>1914</v>
      </c>
      <c r="L86" s="114">
        <f t="shared" si="25"/>
        <v>-0.36178726242080694</v>
      </c>
      <c r="M86" s="113"/>
      <c r="N86" s="114"/>
      <c r="O86" s="114"/>
    </row>
    <row r="87" spans="1:16" ht="15.75" x14ac:dyDescent="0.25">
      <c r="B87" s="115" t="s">
        <v>27</v>
      </c>
      <c r="C87" s="116">
        <v>33003</v>
      </c>
      <c r="D87" s="117">
        <v>9.1513427702077044E-2</v>
      </c>
      <c r="E87" s="116">
        <v>15549</v>
      </c>
      <c r="F87" s="117">
        <f t="shared" si="20"/>
        <v>-0.5288610126352149</v>
      </c>
      <c r="G87" s="116">
        <v>20037</v>
      </c>
      <c r="H87" s="117">
        <f t="shared" si="21"/>
        <v>0.28863592513988046</v>
      </c>
      <c r="I87" s="116">
        <v>30228</v>
      </c>
      <c r="J87" s="117">
        <f t="shared" si="22"/>
        <v>0.50860907321455318</v>
      </c>
      <c r="K87" s="116">
        <v>19606</v>
      </c>
      <c r="L87" s="117">
        <f t="shared" si="25"/>
        <v>-0.3513960566362313</v>
      </c>
      <c r="M87" s="116">
        <v>7054</v>
      </c>
      <c r="N87" s="117">
        <v>-0.13628015183053754</v>
      </c>
      <c r="O87" s="117">
        <v>-0.39889220281210058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  <c r="K90" s="118"/>
      <c r="N90" s="77"/>
      <c r="O90" s="77"/>
    </row>
    <row r="92" spans="1:16" ht="48.75" customHeight="1" thickBot="1" x14ac:dyDescent="0.3">
      <c r="B92" s="262" t="s">
        <v>274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C7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CONCATENATE("var. ",RIGHT(C95,2),"/",RIGHT(C95-1,2))</f>
        <v>var. 19/18</v>
      </c>
      <c r="E96" s="111" t="s">
        <v>66</v>
      </c>
      <c r="F96" s="110" t="str">
        <f>CONCATENATE("var. ",RIGHT(E95,2),"/",RIGHT(E95-1,2))</f>
        <v>var. 20/19</v>
      </c>
      <c r="G96" s="111" t="s">
        <v>66</v>
      </c>
      <c r="H96" s="110" t="str">
        <f>CONCATENATE("var. ",RIGHT(G95,2),"/",RIGHT(G95-1,2))</f>
        <v>var. 21/20</v>
      </c>
      <c r="I96" s="111" t="s">
        <v>66</v>
      </c>
      <c r="J96" s="110" t="s">
        <v>133</v>
      </c>
      <c r="K96" s="111" t="s">
        <v>66</v>
      </c>
      <c r="L96" s="110" t="s">
        <v>246</v>
      </c>
      <c r="M96" s="111" t="s">
        <v>66</v>
      </c>
      <c r="N96" s="110" t="s">
        <v>270</v>
      </c>
      <c r="O96" s="110" t="s">
        <v>271</v>
      </c>
    </row>
    <row r="97" spans="2:15" x14ac:dyDescent="0.25">
      <c r="B97" s="112" t="s">
        <v>68</v>
      </c>
      <c r="C97" s="113">
        <v>7193</v>
      </c>
      <c r="D97" s="114">
        <v>-6.0720814834160364E-2</v>
      </c>
      <c r="E97" s="113">
        <v>7778</v>
      </c>
      <c r="F97" s="114">
        <f t="shared" ref="F97:F109" si="27">IFERROR(E97/C97-1,"-")</f>
        <v>8.132906992909783E-2</v>
      </c>
      <c r="G97" s="113">
        <v>1648</v>
      </c>
      <c r="H97" s="114">
        <f t="shared" ref="H97:H109" si="28">IFERROR(G97/E97-1,"-")</f>
        <v>-0.78812033941887372</v>
      </c>
      <c r="I97" s="113">
        <v>6519</v>
      </c>
      <c r="J97" s="114">
        <f t="shared" ref="J97:J109" si="29">IFERROR(I97/G97-1,"-")</f>
        <v>2.9557038834951457</v>
      </c>
      <c r="K97" s="113">
        <v>8713</v>
      </c>
      <c r="L97" s="114">
        <f t="shared" ref="L97:L109" si="30">IFERROR(K97/I97-1,"-")</f>
        <v>0.33655468630158003</v>
      </c>
      <c r="M97" s="113">
        <v>10751</v>
      </c>
      <c r="N97" s="114">
        <f t="shared" ref="N97:N101" si="31">IFERROR(M97/K97-1,"-")</f>
        <v>0.23390336279123147</v>
      </c>
      <c r="O97" s="114">
        <f t="shared" ref="O97" si="32">M97/C97-1</f>
        <v>0.49464757403030735</v>
      </c>
    </row>
    <row r="98" spans="2:15" x14ac:dyDescent="0.25">
      <c r="B98" s="112" t="s">
        <v>70</v>
      </c>
      <c r="C98" s="113">
        <v>7955</v>
      </c>
      <c r="D98" s="114">
        <v>3.7969728601252584E-2</v>
      </c>
      <c r="E98" s="113">
        <v>8971</v>
      </c>
      <c r="F98" s="114">
        <f t="shared" si="27"/>
        <v>0.12771841609050916</v>
      </c>
      <c r="G98" s="113">
        <v>1772</v>
      </c>
      <c r="H98" s="114">
        <f t="shared" si="28"/>
        <v>-0.80247464050830453</v>
      </c>
      <c r="I98" s="113">
        <v>6908</v>
      </c>
      <c r="J98" s="114">
        <f t="shared" si="29"/>
        <v>2.8984198645598194</v>
      </c>
      <c r="K98" s="113">
        <v>8514</v>
      </c>
      <c r="L98" s="114">
        <f t="shared" si="30"/>
        <v>0.23248407643312108</v>
      </c>
      <c r="M98" s="113">
        <v>10155</v>
      </c>
      <c r="N98" s="114">
        <f t="shared" si="31"/>
        <v>0.19274136715997181</v>
      </c>
      <c r="O98" s="114">
        <f>IFERROR(M98/C98-1,"-")</f>
        <v>0.27655562539283474</v>
      </c>
    </row>
    <row r="99" spans="2:15" x14ac:dyDescent="0.25">
      <c r="B99" s="112" t="s">
        <v>72</v>
      </c>
      <c r="C99" s="113">
        <v>8330</v>
      </c>
      <c r="D99" s="114">
        <v>-2.2415209482455123E-2</v>
      </c>
      <c r="E99" s="113">
        <v>3532</v>
      </c>
      <c r="F99" s="114">
        <f t="shared" si="27"/>
        <v>-0.57599039615846337</v>
      </c>
      <c r="G99" s="113">
        <v>2477</v>
      </c>
      <c r="H99" s="114">
        <f t="shared" si="28"/>
        <v>-0.29869762174405434</v>
      </c>
      <c r="I99" s="113">
        <v>7271</v>
      </c>
      <c r="J99" s="114">
        <f t="shared" si="29"/>
        <v>1.9354057327412191</v>
      </c>
      <c r="K99" s="113">
        <v>9155</v>
      </c>
      <c r="L99" s="114">
        <f t="shared" si="30"/>
        <v>0.25911153899051032</v>
      </c>
      <c r="M99" s="113">
        <v>10079</v>
      </c>
      <c r="N99" s="114">
        <f t="shared" si="31"/>
        <v>0.10092845439650455</v>
      </c>
      <c r="O99" s="114">
        <f t="shared" ref="O99:O101" si="33">IFERROR(M99/C99-1,"-")</f>
        <v>0.20996398559423768</v>
      </c>
    </row>
    <row r="100" spans="2:15" x14ac:dyDescent="0.25">
      <c r="B100" s="112" t="s">
        <v>74</v>
      </c>
      <c r="C100" s="113">
        <v>5974</v>
      </c>
      <c r="D100" s="114">
        <v>-5.2798477881718764E-2</v>
      </c>
      <c r="E100" s="113">
        <v>0</v>
      </c>
      <c r="F100" s="114">
        <f t="shared" si="27"/>
        <v>-1</v>
      </c>
      <c r="G100" s="113">
        <v>2226</v>
      </c>
      <c r="H100" s="114" t="str">
        <f t="shared" si="28"/>
        <v>-</v>
      </c>
      <c r="I100" s="113">
        <v>6256</v>
      </c>
      <c r="J100" s="114">
        <f t="shared" si="29"/>
        <v>1.8104222821203955</v>
      </c>
      <c r="K100" s="113">
        <v>6472</v>
      </c>
      <c r="L100" s="114">
        <f t="shared" si="30"/>
        <v>3.4526854219948833E-2</v>
      </c>
      <c r="M100" s="113">
        <v>7484</v>
      </c>
      <c r="N100" s="114">
        <f t="shared" si="31"/>
        <v>0.15636588380716931</v>
      </c>
      <c r="O100" s="114">
        <f t="shared" si="33"/>
        <v>0.25276196853029798</v>
      </c>
    </row>
    <row r="101" spans="2:15" x14ac:dyDescent="0.25">
      <c r="B101" s="112" t="s">
        <v>76</v>
      </c>
      <c r="C101" s="113">
        <v>4374</v>
      </c>
      <c r="D101" s="114">
        <v>-9.3095583661621406E-2</v>
      </c>
      <c r="E101" s="113">
        <v>0</v>
      </c>
      <c r="F101" s="114">
        <f t="shared" si="27"/>
        <v>-1</v>
      </c>
      <c r="G101" s="113">
        <v>2446</v>
      </c>
      <c r="H101" s="114" t="str">
        <f t="shared" si="28"/>
        <v>-</v>
      </c>
      <c r="I101" s="113">
        <v>4867</v>
      </c>
      <c r="J101" s="114">
        <f t="shared" si="29"/>
        <v>0.98977923139820123</v>
      </c>
      <c r="K101" s="113">
        <v>5606</v>
      </c>
      <c r="L101" s="114">
        <f t="shared" si="30"/>
        <v>0.15183891514279835</v>
      </c>
      <c r="M101" s="113">
        <v>5778</v>
      </c>
      <c r="N101" s="114">
        <f t="shared" si="31"/>
        <v>3.068141277203007E-2</v>
      </c>
      <c r="O101" s="114">
        <f t="shared" si="33"/>
        <v>0.32098765432098775</v>
      </c>
    </row>
    <row r="102" spans="2:15" x14ac:dyDescent="0.25">
      <c r="B102" s="112" t="s">
        <v>78</v>
      </c>
      <c r="C102" s="113">
        <v>2472</v>
      </c>
      <c r="D102" s="114">
        <v>-0.30483689538807646</v>
      </c>
      <c r="E102" s="113">
        <v>0</v>
      </c>
      <c r="F102" s="114">
        <f t="shared" si="27"/>
        <v>-1</v>
      </c>
      <c r="G102" s="113">
        <v>2238</v>
      </c>
      <c r="H102" s="114" t="str">
        <f t="shared" si="28"/>
        <v>-</v>
      </c>
      <c r="I102" s="113">
        <v>3323</v>
      </c>
      <c r="J102" s="114">
        <f t="shared" si="29"/>
        <v>0.48480786416443244</v>
      </c>
      <c r="K102" s="113">
        <v>3827</v>
      </c>
      <c r="L102" s="114">
        <f t="shared" si="30"/>
        <v>0.15167017755040635</v>
      </c>
      <c r="M102" s="113"/>
      <c r="N102" s="114"/>
      <c r="O102" s="114"/>
    </row>
    <row r="103" spans="2:15" x14ac:dyDescent="0.25">
      <c r="B103" s="112" t="s">
        <v>80</v>
      </c>
      <c r="C103" s="113">
        <v>2842</v>
      </c>
      <c r="D103" s="114">
        <v>0.14366197183098595</v>
      </c>
      <c r="E103" s="113">
        <v>0</v>
      </c>
      <c r="F103" s="114">
        <f t="shared" si="27"/>
        <v>-1</v>
      </c>
      <c r="G103" s="113">
        <v>2500</v>
      </c>
      <c r="H103" s="114" t="str">
        <f t="shared" si="28"/>
        <v>-</v>
      </c>
      <c r="I103" s="113">
        <v>3947</v>
      </c>
      <c r="J103" s="114">
        <f t="shared" si="29"/>
        <v>0.57879999999999998</v>
      </c>
      <c r="K103" s="113">
        <v>3286</v>
      </c>
      <c r="L103" s="114">
        <f t="shared" si="30"/>
        <v>-0.16746896376995191</v>
      </c>
      <c r="M103" s="113"/>
      <c r="N103" s="114"/>
      <c r="O103" s="114"/>
    </row>
    <row r="104" spans="2:15" x14ac:dyDescent="0.25">
      <c r="B104" s="112" t="s">
        <v>82</v>
      </c>
      <c r="C104" s="113">
        <v>2874</v>
      </c>
      <c r="D104" s="114">
        <v>-0.19832635983263602</v>
      </c>
      <c r="E104" s="113">
        <v>1922</v>
      </c>
      <c r="F104" s="114">
        <f t="shared" si="27"/>
        <v>-0.33124565066109957</v>
      </c>
      <c r="G104" s="113">
        <v>4135</v>
      </c>
      <c r="H104" s="114">
        <f t="shared" si="28"/>
        <v>1.151404786680541</v>
      </c>
      <c r="I104" s="113">
        <v>4227</v>
      </c>
      <c r="J104" s="114">
        <f t="shared" si="29"/>
        <v>2.2249093107617801E-2</v>
      </c>
      <c r="K104" s="113">
        <v>4721</v>
      </c>
      <c r="L104" s="114">
        <f t="shared" si="30"/>
        <v>0.11686775490891876</v>
      </c>
      <c r="M104" s="113"/>
      <c r="N104" s="114"/>
      <c r="O104" s="114"/>
    </row>
    <row r="105" spans="2:15" x14ac:dyDescent="0.25">
      <c r="B105" s="112" t="s">
        <v>84</v>
      </c>
      <c r="C105" s="113">
        <v>2799</v>
      </c>
      <c r="D105" s="114">
        <v>-0.34663865546218486</v>
      </c>
      <c r="E105" s="113">
        <v>692</v>
      </c>
      <c r="F105" s="114">
        <f t="shared" si="27"/>
        <v>-0.75276884601643446</v>
      </c>
      <c r="G105" s="113">
        <v>3054</v>
      </c>
      <c r="H105" s="114">
        <f t="shared" si="28"/>
        <v>3.4132947976878611</v>
      </c>
      <c r="I105" s="113">
        <v>4234</v>
      </c>
      <c r="J105" s="114">
        <f t="shared" si="29"/>
        <v>0.38637851997380479</v>
      </c>
      <c r="K105" s="113">
        <v>4186</v>
      </c>
      <c r="L105" s="114">
        <f t="shared" si="30"/>
        <v>-1.1336797354747241E-2</v>
      </c>
      <c r="M105" s="113"/>
      <c r="N105" s="114"/>
      <c r="O105" s="114"/>
    </row>
    <row r="106" spans="2:15" x14ac:dyDescent="0.25">
      <c r="B106" s="112" t="s">
        <v>86</v>
      </c>
      <c r="C106" s="113">
        <v>4698</v>
      </c>
      <c r="D106" s="114">
        <v>-9.7753024774342223E-2</v>
      </c>
      <c r="E106" s="113">
        <v>825</v>
      </c>
      <c r="F106" s="114">
        <f t="shared" si="27"/>
        <v>-0.82439335887611753</v>
      </c>
      <c r="G106" s="113">
        <v>6196</v>
      </c>
      <c r="H106" s="114">
        <f t="shared" si="28"/>
        <v>6.5103030303030307</v>
      </c>
      <c r="I106" s="113">
        <v>6125</v>
      </c>
      <c r="J106" s="114">
        <f t="shared" si="29"/>
        <v>-1.1459005810200096E-2</v>
      </c>
      <c r="K106" s="113">
        <v>5590</v>
      </c>
      <c r="L106" s="114">
        <f t="shared" si="30"/>
        <v>-8.7346938775510252E-2</v>
      </c>
      <c r="M106" s="113"/>
      <c r="N106" s="114"/>
      <c r="O106" s="114"/>
    </row>
    <row r="107" spans="2:15" x14ac:dyDescent="0.25">
      <c r="B107" s="112" t="s">
        <v>88</v>
      </c>
      <c r="C107" s="113">
        <v>7569</v>
      </c>
      <c r="D107" s="114">
        <v>5.9193954659949588E-2</v>
      </c>
      <c r="E107" s="113">
        <v>1112</v>
      </c>
      <c r="F107" s="114">
        <f t="shared" si="27"/>
        <v>-0.85308495177698507</v>
      </c>
      <c r="G107" s="113">
        <v>7124</v>
      </c>
      <c r="H107" s="114">
        <f t="shared" si="28"/>
        <v>5.4064748201438846</v>
      </c>
      <c r="I107" s="113">
        <v>7135</v>
      </c>
      <c r="J107" s="114">
        <f t="shared" si="29"/>
        <v>1.5440763615945929E-3</v>
      </c>
      <c r="K107" s="113">
        <v>8768</v>
      </c>
      <c r="L107" s="114">
        <f t="shared" si="30"/>
        <v>0.22887175893482836</v>
      </c>
      <c r="M107" s="113"/>
      <c r="N107" s="114"/>
      <c r="O107" s="114"/>
    </row>
    <row r="108" spans="2:15" x14ac:dyDescent="0.25">
      <c r="B108" s="112" t="s">
        <v>90</v>
      </c>
      <c r="C108" s="113">
        <v>6114</v>
      </c>
      <c r="D108" s="114">
        <v>-6.5566254011921177E-2</v>
      </c>
      <c r="E108" s="113">
        <v>1575</v>
      </c>
      <c r="F108" s="114">
        <f t="shared" si="27"/>
        <v>-0.74239450441609423</v>
      </c>
      <c r="G108" s="113">
        <v>5523</v>
      </c>
      <c r="H108" s="114">
        <f t="shared" si="28"/>
        <v>2.5066666666666668</v>
      </c>
      <c r="I108" s="113">
        <v>5994</v>
      </c>
      <c r="J108" s="114">
        <f t="shared" si="29"/>
        <v>8.5279739272134725E-2</v>
      </c>
      <c r="K108" s="113">
        <v>7064</v>
      </c>
      <c r="L108" s="114">
        <f t="shared" si="30"/>
        <v>0.17851184517851193</v>
      </c>
      <c r="M108" s="113"/>
      <c r="N108" s="114"/>
      <c r="O108" s="114"/>
    </row>
    <row r="109" spans="2:15" ht="15.75" x14ac:dyDescent="0.25">
      <c r="B109" s="115" t="s">
        <v>27</v>
      </c>
      <c r="C109" s="116">
        <v>63194</v>
      </c>
      <c r="D109" s="117">
        <v>-6.7646321131914044E-2</v>
      </c>
      <c r="E109" s="116">
        <v>27247</v>
      </c>
      <c r="F109" s="117">
        <f t="shared" si="27"/>
        <v>-0.56883564895401462</v>
      </c>
      <c r="G109" s="116">
        <v>41339</v>
      </c>
      <c r="H109" s="117">
        <f t="shared" si="28"/>
        <v>0.51719455352882893</v>
      </c>
      <c r="I109" s="116">
        <v>66806</v>
      </c>
      <c r="J109" s="117">
        <f t="shared" si="29"/>
        <v>0.61605263794479792</v>
      </c>
      <c r="K109" s="116">
        <v>75902</v>
      </c>
      <c r="L109" s="117">
        <f t="shared" si="30"/>
        <v>0.13615543514055628</v>
      </c>
      <c r="M109" s="116">
        <v>44247</v>
      </c>
      <c r="N109" s="117">
        <v>0.15046801872074878</v>
      </c>
      <c r="O109" s="117">
        <v>0.30807662744634312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  <c r="K112" s="118"/>
      <c r="N112" s="77"/>
      <c r="O112" s="77"/>
    </row>
    <row r="114" spans="1:16" ht="48.75" customHeight="1" thickBot="1" x14ac:dyDescent="0.3">
      <c r="B114" s="262" t="s">
        <v>275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C7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CONCATENATE("var. ",RIGHT(C117,2),"/",RIGHT(C117-1,2))</f>
        <v>var. 19/18</v>
      </c>
      <c r="E118" s="111" t="s">
        <v>66</v>
      </c>
      <c r="F118" s="110" t="str">
        <f>CONCATENATE("var. ",RIGHT(E117,2),"/",RIGHT(E117-1,2))</f>
        <v>var. 20/19</v>
      </c>
      <c r="G118" s="111" t="s">
        <v>66</v>
      </c>
      <c r="H118" s="110" t="str">
        <f>CONCATENATE("var. ",RIGHT(G117,2),"/",RIGHT(G117-1,2))</f>
        <v>var. 21/20</v>
      </c>
      <c r="I118" s="111" t="s">
        <v>66</v>
      </c>
      <c r="J118" s="110" t="s">
        <v>133</v>
      </c>
      <c r="K118" s="111" t="s">
        <v>66</v>
      </c>
      <c r="L118" s="110" t="s">
        <v>246</v>
      </c>
      <c r="M118" s="111" t="s">
        <v>66</v>
      </c>
      <c r="N118" s="110" t="s">
        <v>270</v>
      </c>
      <c r="O118" s="110" t="s">
        <v>271</v>
      </c>
    </row>
    <row r="119" spans="1:16" x14ac:dyDescent="0.25">
      <c r="B119" s="112" t="s">
        <v>68</v>
      </c>
      <c r="C119" s="113">
        <v>1359</v>
      </c>
      <c r="D119" s="114">
        <v>0.41858037578288099</v>
      </c>
      <c r="E119" s="113">
        <v>1433</v>
      </c>
      <c r="F119" s="114">
        <f t="shared" ref="F119:F131" si="34">IFERROR(E119/C119-1,"-")</f>
        <v>5.4451802796173565E-2</v>
      </c>
      <c r="G119" s="113">
        <v>40</v>
      </c>
      <c r="H119" s="114">
        <f t="shared" ref="H119:H131" si="35">IFERROR(G119/E119-1,"-")</f>
        <v>-0.97208653175157012</v>
      </c>
      <c r="I119" s="113">
        <v>1082</v>
      </c>
      <c r="J119" s="114">
        <f t="shared" ref="J119:J131" si="36">IFERROR(I119/G119-1,"-")</f>
        <v>26.05</v>
      </c>
      <c r="K119" s="113">
        <v>1714</v>
      </c>
      <c r="L119" s="114">
        <f t="shared" ref="L119:L131" si="37">IFERROR(K119/I119-1,"-")</f>
        <v>0.5841035120147875</v>
      </c>
      <c r="M119" s="113">
        <v>1480</v>
      </c>
      <c r="N119" s="114">
        <f t="shared" ref="N119:N123" si="38">IFERROR(M119/K119-1,"-")</f>
        <v>-0.13652275379229872</v>
      </c>
      <c r="O119" s="114">
        <f t="shared" ref="O119" si="39">M119/C119-1</f>
        <v>8.9036055923473079E-2</v>
      </c>
    </row>
    <row r="120" spans="1:16" x14ac:dyDescent="0.25">
      <c r="B120" s="112" t="s">
        <v>70</v>
      </c>
      <c r="C120" s="113">
        <v>1613</v>
      </c>
      <c r="D120" s="114">
        <v>0.75326086956521743</v>
      </c>
      <c r="E120" s="113">
        <v>2393</v>
      </c>
      <c r="F120" s="114">
        <f t="shared" si="34"/>
        <v>0.48357098574085544</v>
      </c>
      <c r="G120" s="113">
        <v>45</v>
      </c>
      <c r="H120" s="114">
        <f t="shared" si="35"/>
        <v>-0.98119515252820722</v>
      </c>
      <c r="I120" s="113">
        <v>1253</v>
      </c>
      <c r="J120" s="114">
        <f t="shared" si="36"/>
        <v>26.844444444444445</v>
      </c>
      <c r="K120" s="113">
        <v>1744</v>
      </c>
      <c r="L120" s="114">
        <f t="shared" si="37"/>
        <v>0.39185953711093369</v>
      </c>
      <c r="M120" s="113">
        <v>2068</v>
      </c>
      <c r="N120" s="114">
        <f t="shared" si="38"/>
        <v>0.18577981651376141</v>
      </c>
      <c r="O120" s="114">
        <f>IFERROR(M120/C120-1,"-")</f>
        <v>0.28208307501549901</v>
      </c>
    </row>
    <row r="121" spans="1:16" x14ac:dyDescent="0.25">
      <c r="B121" s="112" t="s">
        <v>72</v>
      </c>
      <c r="C121" s="113">
        <v>1121</v>
      </c>
      <c r="D121" s="114">
        <v>4.6685340802987918E-2</v>
      </c>
      <c r="E121" s="113">
        <v>615</v>
      </c>
      <c r="F121" s="114">
        <f t="shared" si="34"/>
        <v>-0.45138269402319353</v>
      </c>
      <c r="G121" s="113">
        <v>44</v>
      </c>
      <c r="H121" s="114">
        <f t="shared" si="35"/>
        <v>-0.92845528455284554</v>
      </c>
      <c r="I121" s="113">
        <v>1088</v>
      </c>
      <c r="J121" s="114">
        <f t="shared" si="36"/>
        <v>23.727272727272727</v>
      </c>
      <c r="K121" s="113">
        <v>1558</v>
      </c>
      <c r="L121" s="114">
        <f t="shared" si="37"/>
        <v>0.43198529411764697</v>
      </c>
      <c r="M121" s="113">
        <v>1890</v>
      </c>
      <c r="N121" s="114">
        <f t="shared" si="38"/>
        <v>0.21309370988446719</v>
      </c>
      <c r="O121" s="114">
        <f t="shared" ref="O121:O123" si="40">IFERROR(M121/C121-1,"-")</f>
        <v>0.68599464763603923</v>
      </c>
    </row>
    <row r="122" spans="1:16" x14ac:dyDescent="0.25">
      <c r="B122" s="112" t="s">
        <v>74</v>
      </c>
      <c r="C122" s="113">
        <v>616</v>
      </c>
      <c r="D122" s="114">
        <v>0.1079136690647482</v>
      </c>
      <c r="E122" s="113">
        <v>0</v>
      </c>
      <c r="F122" s="114">
        <f t="shared" si="34"/>
        <v>-1</v>
      </c>
      <c r="G122" s="113">
        <v>55</v>
      </c>
      <c r="H122" s="114" t="str">
        <f t="shared" si="35"/>
        <v>-</v>
      </c>
      <c r="I122" s="113">
        <v>541</v>
      </c>
      <c r="J122" s="114">
        <f t="shared" si="36"/>
        <v>8.836363636363636</v>
      </c>
      <c r="K122" s="113">
        <v>682</v>
      </c>
      <c r="L122" s="114">
        <f t="shared" si="37"/>
        <v>0.26062846580406651</v>
      </c>
      <c r="M122" s="113">
        <v>1379</v>
      </c>
      <c r="N122" s="114">
        <f t="shared" si="38"/>
        <v>1.0219941348973607</v>
      </c>
      <c r="O122" s="114">
        <f t="shared" si="40"/>
        <v>1.2386363636363638</v>
      </c>
    </row>
    <row r="123" spans="1:16" x14ac:dyDescent="0.25">
      <c r="B123" s="112" t="s">
        <v>76</v>
      </c>
      <c r="C123" s="113">
        <v>420</v>
      </c>
      <c r="D123" s="114">
        <v>9.0909090909090828E-2</v>
      </c>
      <c r="E123" s="113">
        <v>0</v>
      </c>
      <c r="F123" s="114">
        <f t="shared" si="34"/>
        <v>-1</v>
      </c>
      <c r="G123" s="113">
        <v>44</v>
      </c>
      <c r="H123" s="114" t="str">
        <f t="shared" si="35"/>
        <v>-</v>
      </c>
      <c r="I123" s="113">
        <v>524</v>
      </c>
      <c r="J123" s="114">
        <f t="shared" si="36"/>
        <v>10.909090909090908</v>
      </c>
      <c r="K123" s="113">
        <v>550</v>
      </c>
      <c r="L123" s="114">
        <f t="shared" si="37"/>
        <v>4.961832061068705E-2</v>
      </c>
      <c r="M123" s="113">
        <v>732</v>
      </c>
      <c r="N123" s="114">
        <f t="shared" si="38"/>
        <v>0.33090909090909082</v>
      </c>
      <c r="O123" s="114">
        <f t="shared" si="40"/>
        <v>0.74285714285714288</v>
      </c>
    </row>
    <row r="124" spans="1:16" x14ac:dyDescent="0.25">
      <c r="B124" s="112" t="s">
        <v>78</v>
      </c>
      <c r="C124" s="113">
        <v>198</v>
      </c>
      <c r="D124" s="114">
        <v>-0.32191780821917804</v>
      </c>
      <c r="E124" s="113">
        <v>0</v>
      </c>
      <c r="F124" s="114">
        <f t="shared" si="34"/>
        <v>-1</v>
      </c>
      <c r="G124" s="113">
        <v>121</v>
      </c>
      <c r="H124" s="114" t="str">
        <f t="shared" si="35"/>
        <v>-</v>
      </c>
      <c r="I124" s="113">
        <v>530</v>
      </c>
      <c r="J124" s="114">
        <f t="shared" si="36"/>
        <v>3.3801652892561984</v>
      </c>
      <c r="K124" s="113">
        <v>510</v>
      </c>
      <c r="L124" s="114">
        <f t="shared" si="37"/>
        <v>-3.7735849056603765E-2</v>
      </c>
      <c r="M124" s="113"/>
      <c r="N124" s="114"/>
      <c r="O124" s="114"/>
    </row>
    <row r="125" spans="1:16" x14ac:dyDescent="0.25">
      <c r="B125" s="112" t="s">
        <v>80</v>
      </c>
      <c r="C125" s="113">
        <v>319</v>
      </c>
      <c r="D125" s="114">
        <v>-0.16927083333333337</v>
      </c>
      <c r="E125" s="113">
        <v>0</v>
      </c>
      <c r="F125" s="114">
        <f t="shared" si="34"/>
        <v>-1</v>
      </c>
      <c r="G125" s="113">
        <v>184</v>
      </c>
      <c r="H125" s="114" t="str">
        <f t="shared" si="35"/>
        <v>-</v>
      </c>
      <c r="I125" s="113">
        <v>456</v>
      </c>
      <c r="J125" s="114">
        <f t="shared" si="36"/>
        <v>1.4782608695652173</v>
      </c>
      <c r="K125" s="113">
        <v>444</v>
      </c>
      <c r="L125" s="114">
        <f t="shared" si="37"/>
        <v>-2.6315789473684181E-2</v>
      </c>
      <c r="M125" s="113"/>
      <c r="N125" s="114"/>
      <c r="O125" s="114"/>
    </row>
    <row r="126" spans="1:16" x14ac:dyDescent="0.25">
      <c r="B126" s="112" t="s">
        <v>82</v>
      </c>
      <c r="C126" s="113">
        <v>223</v>
      </c>
      <c r="D126" s="114">
        <v>4.20560747663552E-2</v>
      </c>
      <c r="E126" s="113">
        <v>66</v>
      </c>
      <c r="F126" s="114">
        <f t="shared" si="34"/>
        <v>-0.70403587443946192</v>
      </c>
      <c r="G126" s="113">
        <v>415</v>
      </c>
      <c r="H126" s="114">
        <f t="shared" si="35"/>
        <v>5.2878787878787881</v>
      </c>
      <c r="I126" s="113">
        <v>482</v>
      </c>
      <c r="J126" s="114">
        <f t="shared" si="36"/>
        <v>0.16144578313253022</v>
      </c>
      <c r="K126" s="113">
        <v>571</v>
      </c>
      <c r="L126" s="114">
        <f t="shared" si="37"/>
        <v>0.18464730290456433</v>
      </c>
      <c r="M126" s="113"/>
      <c r="N126" s="114"/>
      <c r="O126" s="114"/>
    </row>
    <row r="127" spans="1:16" x14ac:dyDescent="0.25">
      <c r="B127" s="112" t="s">
        <v>84</v>
      </c>
      <c r="C127" s="113">
        <v>369</v>
      </c>
      <c r="D127" s="114">
        <v>-0.32541133455210236</v>
      </c>
      <c r="E127" s="113">
        <v>42</v>
      </c>
      <c r="F127" s="114">
        <f t="shared" si="34"/>
        <v>-0.88617886178861793</v>
      </c>
      <c r="G127" s="113">
        <v>273</v>
      </c>
      <c r="H127" s="114">
        <f t="shared" si="35"/>
        <v>5.5</v>
      </c>
      <c r="I127" s="113">
        <v>722</v>
      </c>
      <c r="J127" s="114">
        <f t="shared" si="36"/>
        <v>1.6446886446886446</v>
      </c>
      <c r="K127" s="113">
        <v>664</v>
      </c>
      <c r="L127" s="114">
        <f t="shared" si="37"/>
        <v>-8.0332409972299179E-2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312</v>
      </c>
      <c r="D128" s="114">
        <v>-0.31877729257641918</v>
      </c>
      <c r="E128" s="113">
        <v>90</v>
      </c>
      <c r="F128" s="114">
        <f t="shared" si="34"/>
        <v>-0.71153846153846156</v>
      </c>
      <c r="G128" s="113">
        <v>757</v>
      </c>
      <c r="H128" s="114">
        <f t="shared" si="35"/>
        <v>7.4111111111111114</v>
      </c>
      <c r="I128" s="113">
        <v>676</v>
      </c>
      <c r="J128" s="114">
        <f t="shared" si="36"/>
        <v>-0.10700132100396298</v>
      </c>
      <c r="K128" s="113">
        <v>658</v>
      </c>
      <c r="L128" s="114">
        <f t="shared" si="37"/>
        <v>-2.6627218934911268E-2</v>
      </c>
      <c r="M128" s="113"/>
      <c r="N128" s="114"/>
      <c r="O128" s="114"/>
    </row>
    <row r="129" spans="2:16" x14ac:dyDescent="0.25">
      <c r="B129" s="112" t="s">
        <v>88</v>
      </c>
      <c r="C129" s="113">
        <v>765</v>
      </c>
      <c r="D129" s="114">
        <v>2.4096385542168752E-2</v>
      </c>
      <c r="E129" s="113">
        <v>206</v>
      </c>
      <c r="F129" s="114">
        <f t="shared" si="34"/>
        <v>-0.73071895424836608</v>
      </c>
      <c r="G129" s="113">
        <v>836</v>
      </c>
      <c r="H129" s="114">
        <f t="shared" si="35"/>
        <v>3.058252427184466</v>
      </c>
      <c r="I129" s="113">
        <v>947</v>
      </c>
      <c r="J129" s="114">
        <f t="shared" si="36"/>
        <v>0.13277511961722488</v>
      </c>
      <c r="K129" s="113">
        <v>849</v>
      </c>
      <c r="L129" s="114">
        <f t="shared" si="37"/>
        <v>-0.10348468848996828</v>
      </c>
      <c r="M129" s="113"/>
      <c r="N129" s="114"/>
      <c r="O129" s="114"/>
    </row>
    <row r="130" spans="2:16" x14ac:dyDescent="0.25">
      <c r="B130" s="112" t="s">
        <v>90</v>
      </c>
      <c r="C130" s="113">
        <v>767</v>
      </c>
      <c r="D130" s="114">
        <v>0.27620632279534107</v>
      </c>
      <c r="E130" s="113">
        <v>136</v>
      </c>
      <c r="F130" s="114">
        <f t="shared" si="34"/>
        <v>-0.82268578878748366</v>
      </c>
      <c r="G130" s="113">
        <v>680</v>
      </c>
      <c r="H130" s="114">
        <f t="shared" si="35"/>
        <v>4</v>
      </c>
      <c r="I130" s="113">
        <v>948</v>
      </c>
      <c r="J130" s="114">
        <f t="shared" si="36"/>
        <v>0.39411764705882346</v>
      </c>
      <c r="K130" s="113">
        <v>1233</v>
      </c>
      <c r="L130" s="114">
        <f t="shared" si="37"/>
        <v>0.30063291139240511</v>
      </c>
      <c r="M130" s="113"/>
      <c r="N130" s="114"/>
      <c r="O130" s="114"/>
    </row>
    <row r="131" spans="2:16" ht="15.75" x14ac:dyDescent="0.25">
      <c r="B131" s="115" t="s">
        <v>27</v>
      </c>
      <c r="C131" s="116">
        <v>8082</v>
      </c>
      <c r="D131" s="117">
        <v>0.13304360016823225</v>
      </c>
      <c r="E131" s="116">
        <v>5019</v>
      </c>
      <c r="F131" s="117">
        <f t="shared" si="34"/>
        <v>-0.37899034892353378</v>
      </c>
      <c r="G131" s="116">
        <v>3494</v>
      </c>
      <c r="H131" s="117">
        <f t="shared" si="35"/>
        <v>-0.30384538752739587</v>
      </c>
      <c r="I131" s="116">
        <v>9249</v>
      </c>
      <c r="J131" s="117">
        <f t="shared" si="36"/>
        <v>1.6471093302804807</v>
      </c>
      <c r="K131" s="116">
        <v>11177</v>
      </c>
      <c r="L131" s="117">
        <f t="shared" si="37"/>
        <v>0.20845496810465991</v>
      </c>
      <c r="M131" s="116">
        <v>7549</v>
      </c>
      <c r="N131" s="117">
        <v>0.20822663252240714</v>
      </c>
      <c r="O131" s="117">
        <v>0.47182686683564046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18"/>
      <c r="K134" s="118"/>
      <c r="N134" s="77"/>
      <c r="O134" s="77"/>
    </row>
    <row r="136" spans="2:16" ht="48.75" customHeight="1" thickBot="1" x14ac:dyDescent="0.3">
      <c r="B136" s="262" t="s">
        <v>276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C7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CONCATENATE("var. ",RIGHT(C139,2),"/",RIGHT(C139-1,2))</f>
        <v>var. 19/18</v>
      </c>
      <c r="E140" s="111" t="s">
        <v>66</v>
      </c>
      <c r="F140" s="110" t="str">
        <f>CONCATENATE("var. ",RIGHT(E139,2),"/",RIGHT(E139-1,2))</f>
        <v>var. 20/19</v>
      </c>
      <c r="G140" s="111" t="s">
        <v>66</v>
      </c>
      <c r="H140" s="110" t="str">
        <f>CONCATENATE("var. ",RIGHT(G139,2),"/",RIGHT(G139-1,2))</f>
        <v>var. 21/20</v>
      </c>
      <c r="I140" s="111" t="s">
        <v>66</v>
      </c>
      <c r="J140" s="110" t="s">
        <v>133</v>
      </c>
      <c r="K140" s="111" t="s">
        <v>66</v>
      </c>
      <c r="L140" s="110" t="s">
        <v>246</v>
      </c>
      <c r="M140" s="111" t="s">
        <v>66</v>
      </c>
      <c r="N140" s="110" t="s">
        <v>270</v>
      </c>
      <c r="O140" s="110" t="s">
        <v>271</v>
      </c>
    </row>
    <row r="141" spans="2:16" x14ac:dyDescent="0.25">
      <c r="B141" s="112" t="s">
        <v>68</v>
      </c>
      <c r="C141" s="113">
        <v>2478</v>
      </c>
      <c r="D141" s="114">
        <v>-0.19935379644588047</v>
      </c>
      <c r="E141" s="113">
        <v>2551</v>
      </c>
      <c r="F141" s="114">
        <f t="shared" ref="F141:F153" si="41">IFERROR(E141/C141-1,"-")</f>
        <v>2.9459241323648078E-2</v>
      </c>
      <c r="G141" s="113">
        <v>513</v>
      </c>
      <c r="H141" s="114">
        <f t="shared" ref="H141:H153" si="42">IFERROR(G141/E141-1,"-")</f>
        <v>-0.79890239121912976</v>
      </c>
      <c r="I141" s="113">
        <v>1768</v>
      </c>
      <c r="J141" s="114">
        <f t="shared" ref="J141:J153" si="43">IFERROR(I141/G141-1,"-")</f>
        <v>2.4463937621832357</v>
      </c>
      <c r="K141" s="113">
        <v>2687</v>
      </c>
      <c r="L141" s="114">
        <f t="shared" ref="L141:L153" si="44">IFERROR(K141/I141-1,"-")</f>
        <v>0.51979638009049767</v>
      </c>
      <c r="M141" s="113">
        <v>3551</v>
      </c>
      <c r="N141" s="114">
        <f t="shared" ref="N141:N145" si="45">IFERROR(M141/K141-1,"-")</f>
        <v>0.32154819501302567</v>
      </c>
      <c r="O141" s="114">
        <f t="shared" ref="O141" si="46">M141/C141-1</f>
        <v>0.4330104923325262</v>
      </c>
    </row>
    <row r="142" spans="2:16" x14ac:dyDescent="0.25">
      <c r="B142" s="112" t="s">
        <v>70</v>
      </c>
      <c r="C142" s="113">
        <v>2866</v>
      </c>
      <c r="D142" s="114">
        <v>1.415428167020516E-2</v>
      </c>
      <c r="E142" s="113">
        <v>2540</v>
      </c>
      <c r="F142" s="114">
        <f t="shared" si="41"/>
        <v>-0.11374738311235166</v>
      </c>
      <c r="G142" s="113">
        <v>554</v>
      </c>
      <c r="H142" s="114">
        <f t="shared" si="42"/>
        <v>-0.78188976377952757</v>
      </c>
      <c r="I142" s="113">
        <v>2351</v>
      </c>
      <c r="J142" s="114">
        <f t="shared" si="43"/>
        <v>3.243682310469314</v>
      </c>
      <c r="K142" s="113">
        <v>2836</v>
      </c>
      <c r="L142" s="114">
        <f t="shared" si="44"/>
        <v>0.20629519353466619</v>
      </c>
      <c r="M142" s="113">
        <v>3116</v>
      </c>
      <c r="N142" s="114">
        <f t="shared" si="45"/>
        <v>9.8730606488011352E-2</v>
      </c>
      <c r="O142" s="114">
        <f>IFERROR(M142/C142-1,"-")</f>
        <v>8.7229588276343417E-2</v>
      </c>
    </row>
    <row r="143" spans="2:16" x14ac:dyDescent="0.25">
      <c r="B143" s="112" t="s">
        <v>72</v>
      </c>
      <c r="C143" s="113">
        <v>3115</v>
      </c>
      <c r="D143" s="114">
        <v>-5.1750380517503802E-2</v>
      </c>
      <c r="E143" s="113">
        <v>1376</v>
      </c>
      <c r="F143" s="114">
        <f t="shared" si="41"/>
        <v>-0.55826645264847508</v>
      </c>
      <c r="G143" s="113">
        <v>832</v>
      </c>
      <c r="H143" s="114">
        <f t="shared" si="42"/>
        <v>-0.39534883720930236</v>
      </c>
      <c r="I143" s="113">
        <v>2524</v>
      </c>
      <c r="J143" s="114">
        <f t="shared" si="43"/>
        <v>2.0336538461538463</v>
      </c>
      <c r="K143" s="113">
        <v>2988</v>
      </c>
      <c r="L143" s="114">
        <f t="shared" si="44"/>
        <v>0.1838351822503963</v>
      </c>
      <c r="M143" s="113">
        <v>3366</v>
      </c>
      <c r="N143" s="114">
        <f t="shared" si="45"/>
        <v>0.12650602409638556</v>
      </c>
      <c r="O143" s="114">
        <f t="shared" ref="O143:O145" si="47">IFERROR(M143/C143-1,"-")</f>
        <v>8.0577849117174916E-2</v>
      </c>
    </row>
    <row r="144" spans="2:16" x14ac:dyDescent="0.25">
      <c r="B144" s="112" t="s">
        <v>74</v>
      </c>
      <c r="C144" s="113">
        <v>2355</v>
      </c>
      <c r="D144" s="114">
        <v>-8.8269454123112712E-2</v>
      </c>
      <c r="E144" s="113">
        <v>0</v>
      </c>
      <c r="F144" s="114">
        <f t="shared" si="41"/>
        <v>-1</v>
      </c>
      <c r="G144" s="113">
        <v>529</v>
      </c>
      <c r="H144" s="114" t="str">
        <f t="shared" si="42"/>
        <v>-</v>
      </c>
      <c r="I144" s="113">
        <v>2322</v>
      </c>
      <c r="J144" s="114">
        <f t="shared" si="43"/>
        <v>3.3894139886578447</v>
      </c>
      <c r="K144" s="113">
        <v>2380</v>
      </c>
      <c r="L144" s="114">
        <f t="shared" si="44"/>
        <v>2.4978466838931901E-2</v>
      </c>
      <c r="M144" s="113">
        <v>2313</v>
      </c>
      <c r="N144" s="114">
        <f t="shared" si="45"/>
        <v>-2.8151260504201692E-2</v>
      </c>
      <c r="O144" s="114">
        <f t="shared" si="47"/>
        <v>-1.7834394904458595E-2</v>
      </c>
    </row>
    <row r="145" spans="1:16" x14ac:dyDescent="0.25">
      <c r="B145" s="112" t="s">
        <v>76</v>
      </c>
      <c r="C145" s="113">
        <v>1669</v>
      </c>
      <c r="D145" s="114">
        <v>-7.4833702882483366E-2</v>
      </c>
      <c r="E145" s="113">
        <v>0</v>
      </c>
      <c r="F145" s="114">
        <f t="shared" si="41"/>
        <v>-1</v>
      </c>
      <c r="G145" s="113">
        <v>579</v>
      </c>
      <c r="H145" s="114" t="str">
        <f t="shared" si="42"/>
        <v>-</v>
      </c>
      <c r="I145" s="113">
        <v>1417</v>
      </c>
      <c r="J145" s="114">
        <f t="shared" si="43"/>
        <v>1.4473229706390329</v>
      </c>
      <c r="K145" s="113">
        <v>1273</v>
      </c>
      <c r="L145" s="114">
        <f t="shared" si="44"/>
        <v>-0.10162314749470713</v>
      </c>
      <c r="M145" s="113">
        <v>1592</v>
      </c>
      <c r="N145" s="114">
        <f t="shared" si="45"/>
        <v>0.25058915946582871</v>
      </c>
      <c r="O145" s="114">
        <f t="shared" si="47"/>
        <v>-4.6135410425404477E-2</v>
      </c>
    </row>
    <row r="146" spans="1:16" x14ac:dyDescent="0.25">
      <c r="B146" s="112" t="s">
        <v>78</v>
      </c>
      <c r="C146" s="113">
        <v>365</v>
      </c>
      <c r="D146" s="114">
        <v>-0.73318713450292394</v>
      </c>
      <c r="E146" s="113">
        <v>0</v>
      </c>
      <c r="F146" s="114">
        <f t="shared" si="41"/>
        <v>-1</v>
      </c>
      <c r="G146" s="113">
        <v>885</v>
      </c>
      <c r="H146" s="114" t="str">
        <f t="shared" si="42"/>
        <v>-</v>
      </c>
      <c r="I146" s="113">
        <v>894</v>
      </c>
      <c r="J146" s="114">
        <f t="shared" si="43"/>
        <v>1.0169491525423791E-2</v>
      </c>
      <c r="K146" s="113">
        <v>831</v>
      </c>
      <c r="L146" s="114">
        <f t="shared" si="44"/>
        <v>-7.0469798657718075E-2</v>
      </c>
      <c r="M146" s="113"/>
      <c r="N146" s="114"/>
      <c r="O146" s="114"/>
    </row>
    <row r="147" spans="1:16" x14ac:dyDescent="0.25">
      <c r="B147" s="112" t="s">
        <v>80</v>
      </c>
      <c r="C147" s="113">
        <v>235</v>
      </c>
      <c r="D147" s="114">
        <v>-0.55238095238095242</v>
      </c>
      <c r="E147" s="113">
        <v>0</v>
      </c>
      <c r="F147" s="114">
        <f t="shared" si="41"/>
        <v>-1</v>
      </c>
      <c r="G147" s="113">
        <v>856</v>
      </c>
      <c r="H147" s="114" t="str">
        <f t="shared" si="42"/>
        <v>-</v>
      </c>
      <c r="I147" s="113">
        <v>945</v>
      </c>
      <c r="J147" s="114">
        <f t="shared" si="43"/>
        <v>0.10397196261682251</v>
      </c>
      <c r="K147" s="113">
        <v>427</v>
      </c>
      <c r="L147" s="114">
        <f t="shared" si="44"/>
        <v>-0.54814814814814816</v>
      </c>
      <c r="M147" s="113"/>
      <c r="N147" s="114"/>
      <c r="O147" s="114"/>
    </row>
    <row r="148" spans="1:16" x14ac:dyDescent="0.25">
      <c r="B148" s="112" t="s">
        <v>82</v>
      </c>
      <c r="C148" s="113">
        <v>549</v>
      </c>
      <c r="D148" s="114">
        <v>-0.58999253174010458</v>
      </c>
      <c r="E148" s="113">
        <v>307</v>
      </c>
      <c r="F148" s="114">
        <f t="shared" si="41"/>
        <v>-0.44080145719489983</v>
      </c>
      <c r="G148" s="113">
        <v>1325</v>
      </c>
      <c r="H148" s="114">
        <f t="shared" si="42"/>
        <v>3.315960912052117</v>
      </c>
      <c r="I148" s="113">
        <v>1073</v>
      </c>
      <c r="J148" s="114">
        <f t="shared" si="43"/>
        <v>-0.19018867924528304</v>
      </c>
      <c r="K148" s="113">
        <v>1227</v>
      </c>
      <c r="L148" s="114">
        <f t="shared" si="44"/>
        <v>0.14352283317800563</v>
      </c>
      <c r="M148" s="113"/>
      <c r="N148" s="114"/>
      <c r="O148" s="114"/>
    </row>
    <row r="149" spans="1:16" x14ac:dyDescent="0.25">
      <c r="B149" s="112" t="s">
        <v>84</v>
      </c>
      <c r="C149" s="113">
        <v>592</v>
      </c>
      <c r="D149" s="114">
        <v>-0.57924662402274341</v>
      </c>
      <c r="E149" s="113">
        <v>72</v>
      </c>
      <c r="F149" s="114">
        <f t="shared" si="41"/>
        <v>-0.8783783783783784</v>
      </c>
      <c r="G149" s="113">
        <v>1236</v>
      </c>
      <c r="H149" s="114">
        <f t="shared" si="42"/>
        <v>16.166666666666668</v>
      </c>
      <c r="I149" s="113">
        <v>1386</v>
      </c>
      <c r="J149" s="114">
        <f t="shared" si="43"/>
        <v>0.12135922330097082</v>
      </c>
      <c r="K149" s="113">
        <v>1288</v>
      </c>
      <c r="L149" s="114">
        <f t="shared" si="44"/>
        <v>-7.0707070707070718E-2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1681</v>
      </c>
      <c r="D150" s="114">
        <v>-8.5916258836324144E-2</v>
      </c>
      <c r="E150" s="113">
        <v>122</v>
      </c>
      <c r="F150" s="114">
        <f t="shared" si="41"/>
        <v>-0.92742415229030339</v>
      </c>
      <c r="G150" s="113">
        <v>3442</v>
      </c>
      <c r="H150" s="114">
        <f t="shared" si="42"/>
        <v>27.21311475409836</v>
      </c>
      <c r="I150" s="113">
        <v>2114</v>
      </c>
      <c r="J150" s="114">
        <f t="shared" si="43"/>
        <v>-0.38582219639744331</v>
      </c>
      <c r="K150" s="113">
        <v>1758</v>
      </c>
      <c r="L150" s="114">
        <f t="shared" si="44"/>
        <v>-0.16840113528855249</v>
      </c>
      <c r="M150" s="113"/>
      <c r="N150" s="114"/>
      <c r="O150" s="114"/>
    </row>
    <row r="151" spans="1:16" x14ac:dyDescent="0.25">
      <c r="B151" s="112" t="s">
        <v>88</v>
      </c>
      <c r="C151" s="113">
        <v>3204</v>
      </c>
      <c r="D151" s="114">
        <v>5.6379821958457033E-2</v>
      </c>
      <c r="E151" s="113">
        <v>210</v>
      </c>
      <c r="F151" s="114">
        <f t="shared" si="41"/>
        <v>-0.93445692883895126</v>
      </c>
      <c r="G151" s="113">
        <v>2718</v>
      </c>
      <c r="H151" s="114">
        <f t="shared" si="42"/>
        <v>11.942857142857143</v>
      </c>
      <c r="I151" s="113">
        <v>2423</v>
      </c>
      <c r="J151" s="114">
        <f t="shared" si="43"/>
        <v>-0.10853568800588664</v>
      </c>
      <c r="K151" s="113">
        <v>2908</v>
      </c>
      <c r="L151" s="114">
        <f t="shared" si="44"/>
        <v>0.20016508460586047</v>
      </c>
      <c r="M151" s="113"/>
      <c r="N151" s="114"/>
      <c r="O151" s="114"/>
    </row>
    <row r="152" spans="1:16" x14ac:dyDescent="0.25">
      <c r="B152" s="112" t="s">
        <v>90</v>
      </c>
      <c r="C152" s="113">
        <v>2257</v>
      </c>
      <c r="D152" s="114">
        <v>-0.10613861386138612</v>
      </c>
      <c r="E152" s="113">
        <v>199</v>
      </c>
      <c r="F152" s="114">
        <f t="shared" si="41"/>
        <v>-0.91182986264953481</v>
      </c>
      <c r="G152" s="113">
        <v>1924</v>
      </c>
      <c r="H152" s="114">
        <f t="shared" si="42"/>
        <v>8.6683417085427141</v>
      </c>
      <c r="I152" s="113">
        <v>1833</v>
      </c>
      <c r="J152" s="114">
        <f t="shared" si="43"/>
        <v>-4.7297297297297258E-2</v>
      </c>
      <c r="K152" s="113">
        <v>2036</v>
      </c>
      <c r="L152" s="114">
        <f t="shared" si="44"/>
        <v>0.11074740861974908</v>
      </c>
      <c r="M152" s="113"/>
      <c r="N152" s="114"/>
      <c r="O152" s="114"/>
    </row>
    <row r="153" spans="1:16" ht="15.75" x14ac:dyDescent="0.25">
      <c r="B153" s="115" t="s">
        <v>27</v>
      </c>
      <c r="C153" s="116">
        <v>21366</v>
      </c>
      <c r="D153" s="117">
        <v>-0.16633501112021543</v>
      </c>
      <c r="E153" s="116">
        <v>7473</v>
      </c>
      <c r="F153" s="117">
        <f t="shared" si="41"/>
        <v>-0.65023869699522607</v>
      </c>
      <c r="G153" s="116">
        <v>15393</v>
      </c>
      <c r="H153" s="117">
        <f t="shared" si="42"/>
        <v>1.0598153352067441</v>
      </c>
      <c r="I153" s="116">
        <v>21050</v>
      </c>
      <c r="J153" s="117">
        <f t="shared" si="43"/>
        <v>0.36750470993308637</v>
      </c>
      <c r="K153" s="116">
        <v>22639</v>
      </c>
      <c r="L153" s="117">
        <f t="shared" si="44"/>
        <v>7.5486935866983407E-2</v>
      </c>
      <c r="M153" s="116">
        <v>13938</v>
      </c>
      <c r="N153" s="117">
        <v>0.14584018414995059</v>
      </c>
      <c r="O153" s="117">
        <v>0.11655851958663788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18"/>
      <c r="K156" s="118"/>
      <c r="N156" s="77"/>
      <c r="O156" s="77"/>
    </row>
    <row r="157" spans="1:16" x14ac:dyDescent="0.25">
      <c r="O157" s="120"/>
    </row>
    <row r="158" spans="1:16" ht="48.75" customHeight="1" thickBot="1" x14ac:dyDescent="0.3">
      <c r="B158" s="262" t="s">
        <v>277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C7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CONCATENATE("var. ",RIGHT(C161,2),"/",RIGHT(C161-1,2))</f>
        <v>var. 19/18</v>
      </c>
      <c r="E162" s="111" t="s">
        <v>66</v>
      </c>
      <c r="F162" s="110" t="str">
        <f>CONCATENATE("var. ",RIGHT(E161,2),"/",RIGHT(E161-1,2))</f>
        <v>var. 20/19</v>
      </c>
      <c r="G162" s="111" t="s">
        <v>66</v>
      </c>
      <c r="H162" s="110" t="str">
        <f>CONCATENATE("var. ",RIGHT(G161,2),"/",RIGHT(G161-1,2))</f>
        <v>var. 21/20</v>
      </c>
      <c r="I162" s="111" t="s">
        <v>66</v>
      </c>
      <c r="J162" s="110" t="s">
        <v>133</v>
      </c>
      <c r="K162" s="111" t="s">
        <v>66</v>
      </c>
      <c r="L162" s="110" t="s">
        <v>246</v>
      </c>
      <c r="M162" s="111" t="s">
        <v>66</v>
      </c>
      <c r="N162" s="110" t="s">
        <v>270</v>
      </c>
      <c r="O162" s="110" t="s">
        <v>271</v>
      </c>
    </row>
    <row r="163" spans="2:15" x14ac:dyDescent="0.25">
      <c r="B163" s="112" t="s">
        <v>68</v>
      </c>
      <c r="C163" s="113">
        <v>720</v>
      </c>
      <c r="D163" s="114">
        <v>-0.21311475409836067</v>
      </c>
      <c r="E163" s="113">
        <v>944</v>
      </c>
      <c r="F163" s="114">
        <f t="shared" ref="F163:F175" si="48">IFERROR(E163/C163-1,"-")</f>
        <v>0.31111111111111112</v>
      </c>
      <c r="G163" s="113">
        <v>372</v>
      </c>
      <c r="H163" s="114">
        <f t="shared" ref="H163:H175" si="49">IFERROR(G163/E163-1,"-")</f>
        <v>-0.60593220338983045</v>
      </c>
      <c r="I163" s="113">
        <v>771</v>
      </c>
      <c r="J163" s="114">
        <f t="shared" ref="J163:J175" si="50">IFERROR(I163/G163-1,"-")</f>
        <v>1.0725806451612905</v>
      </c>
      <c r="K163" s="113">
        <v>1006</v>
      </c>
      <c r="L163" s="114">
        <f t="shared" ref="L163:L175" si="51">IFERROR(K163/I163-1,"-")</f>
        <v>0.30479896238651105</v>
      </c>
      <c r="M163" s="113">
        <v>991</v>
      </c>
      <c r="N163" s="114">
        <f t="shared" ref="N163:N167" si="52">IFERROR(M163/K163-1,"-")</f>
        <v>-1.491053677932408E-2</v>
      </c>
      <c r="O163" s="114">
        <f t="shared" ref="O163" si="53">M163/C163-1</f>
        <v>0.37638888888888888</v>
      </c>
    </row>
    <row r="164" spans="2:15" x14ac:dyDescent="0.25">
      <c r="B164" s="112" t="s">
        <v>70</v>
      </c>
      <c r="C164" s="113">
        <v>948</v>
      </c>
      <c r="D164" s="114">
        <v>-8.1395348837209336E-2</v>
      </c>
      <c r="E164" s="113">
        <v>1207</v>
      </c>
      <c r="F164" s="114">
        <f t="shared" si="48"/>
        <v>0.27320675105485237</v>
      </c>
      <c r="G164" s="113">
        <v>546</v>
      </c>
      <c r="H164" s="114">
        <f t="shared" si="49"/>
        <v>-0.54763877381938686</v>
      </c>
      <c r="I164" s="113">
        <v>863</v>
      </c>
      <c r="J164" s="114">
        <f t="shared" si="50"/>
        <v>0.58058608058608052</v>
      </c>
      <c r="K164" s="113">
        <v>1019</v>
      </c>
      <c r="L164" s="114">
        <f t="shared" si="51"/>
        <v>0.18076477404403235</v>
      </c>
      <c r="M164" s="113">
        <v>1220</v>
      </c>
      <c r="N164" s="114">
        <f t="shared" si="52"/>
        <v>0.19725220804710508</v>
      </c>
      <c r="O164" s="114">
        <f>IFERROR(M164/C164-1,"-")</f>
        <v>0.28691983122362874</v>
      </c>
    </row>
    <row r="165" spans="2:15" x14ac:dyDescent="0.25">
      <c r="B165" s="112" t="s">
        <v>72</v>
      </c>
      <c r="C165" s="113">
        <v>1044</v>
      </c>
      <c r="D165" s="114">
        <v>7.186858316221767E-2</v>
      </c>
      <c r="E165" s="113">
        <v>505</v>
      </c>
      <c r="F165" s="114">
        <f t="shared" si="48"/>
        <v>-0.51628352490421459</v>
      </c>
      <c r="G165" s="113">
        <v>843</v>
      </c>
      <c r="H165" s="114">
        <f t="shared" si="49"/>
        <v>0.66930693069306924</v>
      </c>
      <c r="I165" s="113">
        <v>945</v>
      </c>
      <c r="J165" s="114">
        <f t="shared" si="50"/>
        <v>0.12099644128113884</v>
      </c>
      <c r="K165" s="113">
        <v>1138</v>
      </c>
      <c r="L165" s="114">
        <f t="shared" si="51"/>
        <v>0.20423280423280432</v>
      </c>
      <c r="M165" s="113">
        <v>1305</v>
      </c>
      <c r="N165" s="114">
        <f t="shared" si="52"/>
        <v>0.14674868189806678</v>
      </c>
      <c r="O165" s="114">
        <f t="shared" ref="O165:O167" si="54">IFERROR(M165/C165-1,"-")</f>
        <v>0.25</v>
      </c>
    </row>
    <row r="166" spans="2:15" x14ac:dyDescent="0.25">
      <c r="B166" s="112" t="s">
        <v>74</v>
      </c>
      <c r="C166" s="113">
        <v>826</v>
      </c>
      <c r="D166" s="114">
        <v>-1.4319809069212375E-2</v>
      </c>
      <c r="E166" s="113">
        <v>0</v>
      </c>
      <c r="F166" s="114">
        <f t="shared" si="48"/>
        <v>-1</v>
      </c>
      <c r="G166" s="113">
        <v>695</v>
      </c>
      <c r="H166" s="114" t="str">
        <f t="shared" si="49"/>
        <v>-</v>
      </c>
      <c r="I166" s="113">
        <v>745</v>
      </c>
      <c r="J166" s="114">
        <f t="shared" si="50"/>
        <v>7.1942446043165464E-2</v>
      </c>
      <c r="K166" s="113">
        <v>650</v>
      </c>
      <c r="L166" s="114">
        <f t="shared" si="51"/>
        <v>-0.12751677852348997</v>
      </c>
      <c r="M166" s="113">
        <v>832</v>
      </c>
      <c r="N166" s="114">
        <f t="shared" si="52"/>
        <v>0.28000000000000003</v>
      </c>
      <c r="O166" s="114">
        <f t="shared" si="54"/>
        <v>7.2639225181598821E-3</v>
      </c>
    </row>
    <row r="167" spans="2:15" x14ac:dyDescent="0.25">
      <c r="B167" s="112" t="s">
        <v>76</v>
      </c>
      <c r="C167" s="113">
        <v>715</v>
      </c>
      <c r="D167" s="114">
        <v>0.2543859649122806</v>
      </c>
      <c r="E167" s="113">
        <v>0</v>
      </c>
      <c r="F167" s="114">
        <f t="shared" si="48"/>
        <v>-1</v>
      </c>
      <c r="G167" s="113">
        <v>723</v>
      </c>
      <c r="H167" s="114" t="str">
        <f t="shared" si="49"/>
        <v>-</v>
      </c>
      <c r="I167" s="113">
        <v>572</v>
      </c>
      <c r="J167" s="114">
        <f t="shared" si="50"/>
        <v>-0.20885200553250349</v>
      </c>
      <c r="K167" s="113">
        <v>732</v>
      </c>
      <c r="L167" s="114">
        <f t="shared" si="51"/>
        <v>0.2797202797202798</v>
      </c>
      <c r="M167" s="113">
        <v>862</v>
      </c>
      <c r="N167" s="114">
        <f t="shared" si="52"/>
        <v>0.17759562841530063</v>
      </c>
      <c r="O167" s="114">
        <f t="shared" si="54"/>
        <v>0.20559440559440567</v>
      </c>
    </row>
    <row r="168" spans="2:15" x14ac:dyDescent="0.25">
      <c r="B168" s="112" t="s">
        <v>78</v>
      </c>
      <c r="C168" s="113">
        <v>429</v>
      </c>
      <c r="D168" s="114">
        <v>-6.9414316702819945E-2</v>
      </c>
      <c r="E168" s="113">
        <v>0</v>
      </c>
      <c r="F168" s="114">
        <f t="shared" si="48"/>
        <v>-1</v>
      </c>
      <c r="G168" s="113">
        <v>357</v>
      </c>
      <c r="H168" s="114" t="str">
        <f t="shared" si="49"/>
        <v>-</v>
      </c>
      <c r="I168" s="113">
        <v>278</v>
      </c>
      <c r="J168" s="114">
        <f t="shared" si="50"/>
        <v>-0.22128851540616246</v>
      </c>
      <c r="K168" s="113">
        <v>374</v>
      </c>
      <c r="L168" s="114">
        <f t="shared" si="51"/>
        <v>0.34532374100719432</v>
      </c>
      <c r="M168" s="113"/>
      <c r="N168" s="114"/>
      <c r="O168" s="114"/>
    </row>
    <row r="169" spans="2:15" x14ac:dyDescent="0.25">
      <c r="B169" s="112" t="s">
        <v>80</v>
      </c>
      <c r="C169" s="113">
        <v>548</v>
      </c>
      <c r="D169" s="114">
        <v>5.1823416506717956E-2</v>
      </c>
      <c r="E169" s="113">
        <v>0</v>
      </c>
      <c r="F169" s="114">
        <f t="shared" si="48"/>
        <v>-1</v>
      </c>
      <c r="G169" s="113">
        <v>421</v>
      </c>
      <c r="H169" s="114" t="str">
        <f t="shared" si="49"/>
        <v>-</v>
      </c>
      <c r="I169" s="113">
        <v>580</v>
      </c>
      <c r="J169" s="114">
        <f t="shared" si="50"/>
        <v>0.37767220902612819</v>
      </c>
      <c r="K169" s="113">
        <v>379</v>
      </c>
      <c r="L169" s="114">
        <f t="shared" si="51"/>
        <v>-0.34655172413793101</v>
      </c>
      <c r="M169" s="113"/>
      <c r="N169" s="114"/>
      <c r="O169" s="114"/>
    </row>
    <row r="170" spans="2:15" x14ac:dyDescent="0.25">
      <c r="B170" s="112" t="s">
        <v>82</v>
      </c>
      <c r="C170" s="113">
        <v>723</v>
      </c>
      <c r="D170" s="114">
        <v>0.14037854889589907</v>
      </c>
      <c r="E170" s="113">
        <v>912</v>
      </c>
      <c r="F170" s="114">
        <f t="shared" si="48"/>
        <v>0.2614107883817427</v>
      </c>
      <c r="G170" s="113">
        <v>932</v>
      </c>
      <c r="H170" s="114">
        <f t="shared" si="49"/>
        <v>2.1929824561403466E-2</v>
      </c>
      <c r="I170" s="113">
        <v>860</v>
      </c>
      <c r="J170" s="114">
        <f t="shared" si="50"/>
        <v>-7.7253218884120178E-2</v>
      </c>
      <c r="K170" s="113">
        <v>734</v>
      </c>
      <c r="L170" s="114">
        <f t="shared" si="51"/>
        <v>-0.14651162790697669</v>
      </c>
      <c r="M170" s="113"/>
      <c r="N170" s="114"/>
      <c r="O170" s="114"/>
    </row>
    <row r="171" spans="2:15" x14ac:dyDescent="0.25">
      <c r="B171" s="112" t="s">
        <v>84</v>
      </c>
      <c r="C171" s="113">
        <v>504</v>
      </c>
      <c r="D171" s="114">
        <v>0.24137931034482762</v>
      </c>
      <c r="E171" s="113">
        <v>104</v>
      </c>
      <c r="F171" s="114">
        <f t="shared" si="48"/>
        <v>-0.79365079365079372</v>
      </c>
      <c r="G171" s="113">
        <v>357</v>
      </c>
      <c r="H171" s="114">
        <f t="shared" si="49"/>
        <v>2.4326923076923075</v>
      </c>
      <c r="I171" s="113">
        <v>390</v>
      </c>
      <c r="J171" s="114">
        <f t="shared" si="50"/>
        <v>9.243697478991586E-2</v>
      </c>
      <c r="K171" s="113">
        <v>486</v>
      </c>
      <c r="L171" s="114">
        <f t="shared" si="51"/>
        <v>0.24615384615384617</v>
      </c>
      <c r="M171" s="113"/>
      <c r="N171" s="114"/>
      <c r="O171" s="114"/>
    </row>
    <row r="172" spans="2:15" x14ac:dyDescent="0.25">
      <c r="B172" s="112" t="s">
        <v>86</v>
      </c>
      <c r="C172" s="113">
        <v>638</v>
      </c>
      <c r="D172" s="114">
        <v>-0.25467289719626163</v>
      </c>
      <c r="E172" s="113">
        <v>266</v>
      </c>
      <c r="F172" s="114">
        <f t="shared" si="48"/>
        <v>-0.58307210031347956</v>
      </c>
      <c r="G172" s="113">
        <v>399</v>
      </c>
      <c r="H172" s="114">
        <f t="shared" si="49"/>
        <v>0.5</v>
      </c>
      <c r="I172" s="113">
        <v>484</v>
      </c>
      <c r="J172" s="114">
        <f t="shared" si="50"/>
        <v>0.21303258145363402</v>
      </c>
      <c r="K172" s="113">
        <v>565</v>
      </c>
      <c r="L172" s="114">
        <f t="shared" si="51"/>
        <v>0.1673553719008265</v>
      </c>
      <c r="M172" s="113"/>
      <c r="N172" s="114"/>
      <c r="O172" s="114"/>
    </row>
    <row r="173" spans="2:15" x14ac:dyDescent="0.25">
      <c r="B173" s="112" t="s">
        <v>88</v>
      </c>
      <c r="C173" s="113">
        <v>727</v>
      </c>
      <c r="D173" s="114">
        <v>0.34629629629629632</v>
      </c>
      <c r="E173" s="113">
        <v>143</v>
      </c>
      <c r="F173" s="114">
        <f t="shared" si="48"/>
        <v>-0.80330123796423658</v>
      </c>
      <c r="G173" s="113">
        <v>704</v>
      </c>
      <c r="H173" s="114">
        <f t="shared" si="49"/>
        <v>3.9230769230769234</v>
      </c>
      <c r="I173" s="113">
        <v>676</v>
      </c>
      <c r="J173" s="114">
        <f t="shared" si="50"/>
        <v>-3.9772727272727293E-2</v>
      </c>
      <c r="K173" s="113">
        <v>1140</v>
      </c>
      <c r="L173" s="114">
        <f t="shared" si="51"/>
        <v>0.68639053254437865</v>
      </c>
      <c r="M173" s="113"/>
      <c r="N173" s="114"/>
      <c r="O173" s="114"/>
    </row>
    <row r="174" spans="2:15" x14ac:dyDescent="0.25">
      <c r="B174" s="112" t="s">
        <v>90</v>
      </c>
      <c r="C174" s="113">
        <v>835</v>
      </c>
      <c r="D174" s="114">
        <v>0.1103723404255319</v>
      </c>
      <c r="E174" s="113">
        <v>445</v>
      </c>
      <c r="F174" s="114">
        <f t="shared" si="48"/>
        <v>-0.46706586826347307</v>
      </c>
      <c r="G174" s="113">
        <v>799</v>
      </c>
      <c r="H174" s="114">
        <f t="shared" si="49"/>
        <v>0.79550561797752817</v>
      </c>
      <c r="I174" s="113">
        <v>717</v>
      </c>
      <c r="J174" s="114">
        <f t="shared" si="50"/>
        <v>-0.10262828535669588</v>
      </c>
      <c r="K174" s="113">
        <v>679</v>
      </c>
      <c r="L174" s="114">
        <f t="shared" si="51"/>
        <v>-5.2998605299860557E-2</v>
      </c>
      <c r="M174" s="113"/>
      <c r="N174" s="114"/>
      <c r="O174" s="114"/>
    </row>
    <row r="175" spans="2:15" ht="15.75" x14ac:dyDescent="0.25">
      <c r="B175" s="115" t="s">
        <v>27</v>
      </c>
      <c r="C175" s="116">
        <v>8657</v>
      </c>
      <c r="D175" s="117">
        <v>1.8590422402635642E-2</v>
      </c>
      <c r="E175" s="116">
        <v>4658</v>
      </c>
      <c r="F175" s="117">
        <f t="shared" si="48"/>
        <v>-0.4619383158137923</v>
      </c>
      <c r="G175" s="116">
        <v>7148</v>
      </c>
      <c r="H175" s="117">
        <f t="shared" si="49"/>
        <v>0.53456419063975957</v>
      </c>
      <c r="I175" s="116">
        <v>7881</v>
      </c>
      <c r="J175" s="117">
        <f t="shared" si="50"/>
        <v>0.10254616675993278</v>
      </c>
      <c r="K175" s="116">
        <v>8902</v>
      </c>
      <c r="L175" s="117">
        <f t="shared" si="51"/>
        <v>0.12955208729856627</v>
      </c>
      <c r="M175" s="116">
        <v>5210</v>
      </c>
      <c r="N175" s="117">
        <v>0.14631463146314627</v>
      </c>
      <c r="O175" s="117">
        <v>0.22501763461086299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18"/>
      <c r="K178" s="118"/>
      <c r="N178" s="77"/>
      <c r="O178" s="77"/>
    </row>
    <row r="180" spans="1:16" ht="48.75" customHeight="1" thickBot="1" x14ac:dyDescent="0.3">
      <c r="B180" s="262" t="s">
        <v>278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C7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CONCATENATE("var. ",RIGHT(C183,2),"/",RIGHT(C183-1,2))</f>
        <v>var. 19/18</v>
      </c>
      <c r="E184" s="111" t="s">
        <v>66</v>
      </c>
      <c r="F184" s="110" t="str">
        <f>CONCATENATE("var. ",RIGHT(E183,2),"/",RIGHT(E183-1,2))</f>
        <v>var. 20/19</v>
      </c>
      <c r="G184" s="111" t="s">
        <v>66</v>
      </c>
      <c r="H184" s="110" t="str">
        <f>CONCATENATE("var. ",RIGHT(G183,2),"/",RIGHT(G183-1,2))</f>
        <v>var. 21/20</v>
      </c>
      <c r="I184" s="111" t="s">
        <v>66</v>
      </c>
      <c r="J184" s="110" t="s">
        <v>133</v>
      </c>
      <c r="K184" s="111" t="s">
        <v>66</v>
      </c>
      <c r="L184" s="110" t="s">
        <v>246</v>
      </c>
      <c r="M184" s="111" t="s">
        <v>66</v>
      </c>
      <c r="N184" s="110" t="s">
        <v>270</v>
      </c>
      <c r="O184" s="110" t="s">
        <v>271</v>
      </c>
    </row>
    <row r="185" spans="1:16" x14ac:dyDescent="0.25">
      <c r="A185" s="118"/>
      <c r="B185" s="112" t="s">
        <v>68</v>
      </c>
      <c r="C185" s="113">
        <v>191</v>
      </c>
      <c r="D185" s="114">
        <v>0.24836601307189543</v>
      </c>
      <c r="E185" s="113">
        <v>171</v>
      </c>
      <c r="F185" s="114">
        <f t="shared" ref="F185:F197" si="55">IFERROR(E185/C185-1,"-")</f>
        <v>-0.10471204188481675</v>
      </c>
      <c r="G185" s="113">
        <v>81</v>
      </c>
      <c r="H185" s="114">
        <f t="shared" ref="H185:H197" si="56">IFERROR(G185/E185-1,"-")</f>
        <v>-0.52631578947368429</v>
      </c>
      <c r="I185" s="113">
        <v>235</v>
      </c>
      <c r="J185" s="114">
        <f t="shared" ref="J185:J197" si="57">IFERROR(I185/G185-1,"-")</f>
        <v>1.9012345679012346</v>
      </c>
      <c r="K185" s="113">
        <v>204</v>
      </c>
      <c r="L185" s="114">
        <f t="shared" ref="L185:L197" si="58">IFERROR(K185/I185-1,"-")</f>
        <v>-0.13191489361702124</v>
      </c>
      <c r="M185" s="113">
        <v>391</v>
      </c>
      <c r="N185" s="114">
        <f t="shared" ref="N185:N189" si="59">IFERROR(M185/K185-1,"-")</f>
        <v>0.91666666666666674</v>
      </c>
      <c r="O185" s="114">
        <f t="shared" ref="O185" si="60">M185/C185-1</f>
        <v>1.0471204188481678</v>
      </c>
    </row>
    <row r="186" spans="1:16" x14ac:dyDescent="0.25">
      <c r="B186" s="112" t="s">
        <v>70</v>
      </c>
      <c r="C186" s="113">
        <v>192</v>
      </c>
      <c r="D186" s="114">
        <v>9.7142857142857197E-2</v>
      </c>
      <c r="E186" s="113">
        <v>80</v>
      </c>
      <c r="F186" s="114">
        <f t="shared" si="55"/>
        <v>-0.58333333333333326</v>
      </c>
      <c r="G186" s="113">
        <v>56</v>
      </c>
      <c r="H186" s="114">
        <f t="shared" si="56"/>
        <v>-0.30000000000000004</v>
      </c>
      <c r="I186" s="113">
        <v>237</v>
      </c>
      <c r="J186" s="114">
        <f t="shared" si="57"/>
        <v>3.2321428571428568</v>
      </c>
      <c r="K186" s="113">
        <v>99</v>
      </c>
      <c r="L186" s="114">
        <f t="shared" si="58"/>
        <v>-0.58227848101265822</v>
      </c>
      <c r="M186" s="113">
        <v>311</v>
      </c>
      <c r="N186" s="114">
        <f t="shared" si="59"/>
        <v>2.1414141414141414</v>
      </c>
      <c r="O186" s="114">
        <f>IFERROR(M186/C186-1,"-")</f>
        <v>0.61979166666666674</v>
      </c>
    </row>
    <row r="187" spans="1:16" x14ac:dyDescent="0.25">
      <c r="B187" s="112" t="s">
        <v>72</v>
      </c>
      <c r="C187" s="113">
        <v>234</v>
      </c>
      <c r="D187" s="114">
        <v>6.3636363636363713E-2</v>
      </c>
      <c r="E187" s="113">
        <v>43</v>
      </c>
      <c r="F187" s="114">
        <f t="shared" si="55"/>
        <v>-0.81623931623931623</v>
      </c>
      <c r="G187" s="113">
        <v>49</v>
      </c>
      <c r="H187" s="114">
        <f t="shared" si="56"/>
        <v>0.13953488372093026</v>
      </c>
      <c r="I187" s="113">
        <v>269</v>
      </c>
      <c r="J187" s="114">
        <f t="shared" si="57"/>
        <v>4.4897959183673466</v>
      </c>
      <c r="K187" s="113">
        <v>302</v>
      </c>
      <c r="L187" s="114">
        <f t="shared" si="58"/>
        <v>0.12267657992565062</v>
      </c>
      <c r="M187" s="113">
        <v>283</v>
      </c>
      <c r="N187" s="114">
        <f t="shared" si="59"/>
        <v>-6.29139072847682E-2</v>
      </c>
      <c r="O187" s="114">
        <f t="shared" ref="O187:O189" si="61">IFERROR(M187/C187-1,"-")</f>
        <v>0.20940170940170932</v>
      </c>
    </row>
    <row r="188" spans="1:16" x14ac:dyDescent="0.25">
      <c r="B188" s="112" t="s">
        <v>74</v>
      </c>
      <c r="C188" s="113">
        <v>119</v>
      </c>
      <c r="D188" s="114">
        <v>-0.40201005025125625</v>
      </c>
      <c r="E188" s="113">
        <v>0</v>
      </c>
      <c r="F188" s="114">
        <f t="shared" si="55"/>
        <v>-1</v>
      </c>
      <c r="G188" s="113">
        <v>73</v>
      </c>
      <c r="H188" s="114" t="str">
        <f t="shared" si="56"/>
        <v>-</v>
      </c>
      <c r="I188" s="113">
        <v>157</v>
      </c>
      <c r="J188" s="114">
        <f t="shared" si="57"/>
        <v>1.1506849315068495</v>
      </c>
      <c r="K188" s="113">
        <v>114</v>
      </c>
      <c r="L188" s="114">
        <f t="shared" si="58"/>
        <v>-0.27388535031847139</v>
      </c>
      <c r="M188" s="113">
        <v>234</v>
      </c>
      <c r="N188" s="114">
        <f t="shared" si="59"/>
        <v>1.0526315789473686</v>
      </c>
      <c r="O188" s="114">
        <f t="shared" si="61"/>
        <v>0.96638655462184864</v>
      </c>
    </row>
    <row r="189" spans="1:16" x14ac:dyDescent="0.25">
      <c r="B189" s="112" t="s">
        <v>76</v>
      </c>
      <c r="C189" s="113">
        <v>80</v>
      </c>
      <c r="D189" s="114">
        <v>-8.0459770114942541E-2</v>
      </c>
      <c r="E189" s="113">
        <v>0</v>
      </c>
      <c r="F189" s="114">
        <f t="shared" si="55"/>
        <v>-1</v>
      </c>
      <c r="G189" s="113">
        <v>68</v>
      </c>
      <c r="H189" s="114" t="str">
        <f t="shared" si="56"/>
        <v>-</v>
      </c>
      <c r="I189" s="113">
        <v>104</v>
      </c>
      <c r="J189" s="114">
        <f t="shared" si="57"/>
        <v>0.52941176470588225</v>
      </c>
      <c r="K189" s="113">
        <v>83</v>
      </c>
      <c r="L189" s="114">
        <f t="shared" si="58"/>
        <v>-0.20192307692307687</v>
      </c>
      <c r="M189" s="113">
        <v>66</v>
      </c>
      <c r="N189" s="114">
        <f t="shared" si="59"/>
        <v>-0.20481927710843373</v>
      </c>
      <c r="O189" s="114">
        <f t="shared" si="61"/>
        <v>-0.17500000000000004</v>
      </c>
    </row>
    <row r="190" spans="1:16" x14ac:dyDescent="0.25">
      <c r="B190" s="112" t="s">
        <v>117</v>
      </c>
      <c r="C190" s="113">
        <v>84</v>
      </c>
      <c r="D190" s="114">
        <v>0.16666666666666674</v>
      </c>
      <c r="E190" s="113">
        <v>0</v>
      </c>
      <c r="F190" s="114">
        <f t="shared" si="55"/>
        <v>-1</v>
      </c>
      <c r="G190" s="113">
        <v>84</v>
      </c>
      <c r="H190" s="114" t="str">
        <f t="shared" si="56"/>
        <v>-</v>
      </c>
      <c r="I190" s="113">
        <v>70</v>
      </c>
      <c r="J190" s="114">
        <f t="shared" si="57"/>
        <v>-0.16666666666666663</v>
      </c>
      <c r="K190" s="113">
        <v>73</v>
      </c>
      <c r="L190" s="114">
        <f t="shared" si="58"/>
        <v>4.2857142857142927E-2</v>
      </c>
      <c r="M190" s="113"/>
      <c r="N190" s="114"/>
      <c r="O190" s="114"/>
    </row>
    <row r="191" spans="1:16" x14ac:dyDescent="0.25">
      <c r="B191" s="112" t="s">
        <v>80</v>
      </c>
      <c r="C191" s="113">
        <v>43</v>
      </c>
      <c r="D191" s="114">
        <v>-0.24561403508771928</v>
      </c>
      <c r="E191" s="113">
        <v>0</v>
      </c>
      <c r="F191" s="114">
        <f t="shared" si="55"/>
        <v>-1</v>
      </c>
      <c r="G191" s="113">
        <v>108</v>
      </c>
      <c r="H191" s="114" t="str">
        <f t="shared" si="56"/>
        <v>-</v>
      </c>
      <c r="I191" s="113">
        <v>209</v>
      </c>
      <c r="J191" s="114">
        <f t="shared" si="57"/>
        <v>0.93518518518518512</v>
      </c>
      <c r="K191" s="113">
        <v>111</v>
      </c>
      <c r="L191" s="114">
        <f t="shared" si="58"/>
        <v>-0.46889952153110048</v>
      </c>
      <c r="M191" s="113"/>
      <c r="N191" s="114"/>
      <c r="O191" s="114"/>
    </row>
    <row r="192" spans="1:16" x14ac:dyDescent="0.25">
      <c r="B192" s="112" t="s">
        <v>82</v>
      </c>
      <c r="C192" s="113">
        <v>40</v>
      </c>
      <c r="D192" s="114">
        <v>-0.14893617021276595</v>
      </c>
      <c r="E192" s="113">
        <v>120</v>
      </c>
      <c r="F192" s="114">
        <f t="shared" si="55"/>
        <v>2</v>
      </c>
      <c r="G192" s="113">
        <v>67</v>
      </c>
      <c r="H192" s="114">
        <f t="shared" si="56"/>
        <v>-0.44166666666666665</v>
      </c>
      <c r="I192" s="113">
        <v>142</v>
      </c>
      <c r="J192" s="114">
        <f t="shared" si="57"/>
        <v>1.1194029850746268</v>
      </c>
      <c r="K192" s="113">
        <v>117</v>
      </c>
      <c r="L192" s="114">
        <f t="shared" si="58"/>
        <v>-0.176056338028169</v>
      </c>
      <c r="M192" s="113"/>
      <c r="N192" s="114"/>
      <c r="O192" s="114"/>
    </row>
    <row r="193" spans="2:16" x14ac:dyDescent="0.25">
      <c r="B193" s="112" t="s">
        <v>84</v>
      </c>
      <c r="C193" s="113">
        <v>24</v>
      </c>
      <c r="D193" s="114">
        <v>-0.70731707317073167</v>
      </c>
      <c r="E193" s="113">
        <v>86</v>
      </c>
      <c r="F193" s="114">
        <f t="shared" si="55"/>
        <v>2.5833333333333335</v>
      </c>
      <c r="G193" s="113">
        <v>72</v>
      </c>
      <c r="H193" s="114">
        <f t="shared" si="56"/>
        <v>-0.16279069767441856</v>
      </c>
      <c r="I193" s="113">
        <v>117</v>
      </c>
      <c r="J193" s="114">
        <f t="shared" si="57"/>
        <v>0.625</v>
      </c>
      <c r="K193" s="113">
        <v>120</v>
      </c>
      <c r="L193" s="114">
        <f t="shared" si="58"/>
        <v>2.564102564102555E-2</v>
      </c>
      <c r="M193" s="113"/>
      <c r="N193" s="114"/>
      <c r="O193" s="114"/>
    </row>
    <row r="194" spans="2:16" x14ac:dyDescent="0.25">
      <c r="B194" s="112" t="s">
        <v>86</v>
      </c>
      <c r="C194" s="113">
        <v>56</v>
      </c>
      <c r="D194" s="114">
        <v>-0.49090909090909096</v>
      </c>
      <c r="E194" s="113">
        <v>74</v>
      </c>
      <c r="F194" s="114">
        <f t="shared" si="55"/>
        <v>0.3214285714285714</v>
      </c>
      <c r="G194" s="113">
        <v>171</v>
      </c>
      <c r="H194" s="114">
        <f t="shared" si="56"/>
        <v>1.310810810810811</v>
      </c>
      <c r="I194" s="113">
        <v>83</v>
      </c>
      <c r="J194" s="114">
        <f t="shared" si="57"/>
        <v>-0.51461988304093564</v>
      </c>
      <c r="K194" s="113">
        <v>116</v>
      </c>
      <c r="L194" s="114">
        <f t="shared" si="58"/>
        <v>0.39759036144578319</v>
      </c>
      <c r="M194" s="113"/>
      <c r="N194" s="114"/>
      <c r="O194" s="114"/>
    </row>
    <row r="195" spans="2:16" x14ac:dyDescent="0.25">
      <c r="B195" s="112" t="s">
        <v>88</v>
      </c>
      <c r="C195" s="113">
        <v>121</v>
      </c>
      <c r="D195" s="114">
        <v>-0.33149171270718236</v>
      </c>
      <c r="E195" s="113">
        <v>125</v>
      </c>
      <c r="F195" s="114">
        <f t="shared" si="55"/>
        <v>3.3057851239669311E-2</v>
      </c>
      <c r="G195" s="113">
        <v>319</v>
      </c>
      <c r="H195" s="114">
        <f t="shared" si="56"/>
        <v>1.552</v>
      </c>
      <c r="I195" s="113">
        <v>157</v>
      </c>
      <c r="J195" s="114">
        <f t="shared" si="57"/>
        <v>-0.50783699059561127</v>
      </c>
      <c r="K195" s="113">
        <v>311</v>
      </c>
      <c r="L195" s="114">
        <f t="shared" si="58"/>
        <v>0.98089171974522293</v>
      </c>
      <c r="M195" s="113"/>
      <c r="N195" s="114"/>
      <c r="O195" s="114"/>
    </row>
    <row r="196" spans="2:16" x14ac:dyDescent="0.25">
      <c r="B196" s="112" t="s">
        <v>90</v>
      </c>
      <c r="C196" s="113">
        <v>114</v>
      </c>
      <c r="D196" s="114">
        <v>-0.38043478260869568</v>
      </c>
      <c r="E196" s="113">
        <v>36</v>
      </c>
      <c r="F196" s="114">
        <f t="shared" si="55"/>
        <v>-0.68421052631578949</v>
      </c>
      <c r="G196" s="113">
        <v>167</v>
      </c>
      <c r="H196" s="114">
        <f t="shared" si="56"/>
        <v>3.6388888888888893</v>
      </c>
      <c r="I196" s="113">
        <v>112</v>
      </c>
      <c r="J196" s="114">
        <f t="shared" si="57"/>
        <v>-0.3293413173652695</v>
      </c>
      <c r="K196" s="113">
        <v>162</v>
      </c>
      <c r="L196" s="114">
        <f t="shared" si="58"/>
        <v>0.4464285714285714</v>
      </c>
      <c r="M196" s="113"/>
      <c r="N196" s="114"/>
      <c r="O196" s="114"/>
    </row>
    <row r="197" spans="2:16" ht="15.75" x14ac:dyDescent="0.25">
      <c r="B197" s="115" t="s">
        <v>27</v>
      </c>
      <c r="C197" s="116">
        <v>1298</v>
      </c>
      <c r="D197" s="117">
        <v>-0.17166560306317802</v>
      </c>
      <c r="E197" s="116">
        <v>788</v>
      </c>
      <c r="F197" s="117">
        <f t="shared" si="55"/>
        <v>-0.39291217257318956</v>
      </c>
      <c r="G197" s="116">
        <v>1315</v>
      </c>
      <c r="H197" s="117">
        <f t="shared" si="56"/>
        <v>0.66878172588832485</v>
      </c>
      <c r="I197" s="116">
        <v>1892</v>
      </c>
      <c r="J197" s="117">
        <f t="shared" si="57"/>
        <v>0.43878326996197714</v>
      </c>
      <c r="K197" s="116">
        <v>1812</v>
      </c>
      <c r="L197" s="117">
        <f t="shared" si="58"/>
        <v>-4.228329809725162E-2</v>
      </c>
      <c r="M197" s="116">
        <v>1285</v>
      </c>
      <c r="N197" s="117">
        <v>0.60224438902743138</v>
      </c>
      <c r="O197" s="117">
        <v>0.57475490196078427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18"/>
      <c r="K200" s="118"/>
      <c r="N200" s="77"/>
      <c r="O200" s="77"/>
    </row>
    <row r="202" spans="2:16" ht="48.75" customHeight="1" thickBot="1" x14ac:dyDescent="0.3">
      <c r="B202" s="262" t="s">
        <v>279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C7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CONCATENATE("var. ",RIGHT(C205,2),"/",RIGHT(C205-1,2))</f>
        <v>var. 19/18</v>
      </c>
      <c r="E206" s="111" t="s">
        <v>66</v>
      </c>
      <c r="F206" s="110" t="str">
        <f>CONCATENATE("var. ",RIGHT(E205,2),"/",RIGHT(E205-1,2))</f>
        <v>var. 20/19</v>
      </c>
      <c r="G206" s="111" t="s">
        <v>66</v>
      </c>
      <c r="H206" s="110" t="str">
        <f>CONCATENATE("var. ",RIGHT(G205,2),"/",RIGHT(G205-1,2))</f>
        <v>var. 21/20</v>
      </c>
      <c r="I206" s="111" t="s">
        <v>66</v>
      </c>
      <c r="J206" s="110" t="s">
        <v>133</v>
      </c>
      <c r="K206" s="111" t="s">
        <v>66</v>
      </c>
      <c r="L206" s="110" t="s">
        <v>246</v>
      </c>
      <c r="M206" s="111" t="s">
        <v>66</v>
      </c>
      <c r="N206" s="110" t="s">
        <v>270</v>
      </c>
      <c r="O206" s="110" t="s">
        <v>271</v>
      </c>
    </row>
    <row r="207" spans="2:16" x14ac:dyDescent="0.25">
      <c r="B207" s="112" t="s">
        <v>68</v>
      </c>
      <c r="C207" s="113">
        <v>273</v>
      </c>
      <c r="D207" s="114">
        <v>-8.0808080808080773E-2</v>
      </c>
      <c r="E207" s="113">
        <v>207</v>
      </c>
      <c r="F207" s="114">
        <f t="shared" ref="F207:F219" si="62">IFERROR(E207/C207-1,"-")</f>
        <v>-0.24175824175824179</v>
      </c>
      <c r="G207" s="113">
        <v>8</v>
      </c>
      <c r="H207" s="114">
        <f t="shared" ref="H207:H219" si="63">IFERROR(G207/E207-1,"-")</f>
        <v>-0.96135265700483097</v>
      </c>
      <c r="I207" s="113">
        <v>500</v>
      </c>
      <c r="J207" s="114">
        <f t="shared" ref="J207:J219" si="64">IFERROR(I207/G207-1,"-")</f>
        <v>61.5</v>
      </c>
      <c r="K207" s="113">
        <v>587</v>
      </c>
      <c r="L207" s="114">
        <f t="shared" ref="L207:L219" si="65">IFERROR(K207/I207-1,"-")</f>
        <v>0.17399999999999993</v>
      </c>
      <c r="M207" s="113">
        <v>618</v>
      </c>
      <c r="N207" s="114">
        <f t="shared" ref="N207:N211" si="66">IFERROR(M207/K207-1,"-")</f>
        <v>5.2810902896081702E-2</v>
      </c>
      <c r="O207" s="114">
        <f t="shared" ref="O207" si="67">M207/C207-1</f>
        <v>1.2637362637362637</v>
      </c>
    </row>
    <row r="208" spans="2:16" x14ac:dyDescent="0.25">
      <c r="B208" s="112" t="s">
        <v>70</v>
      </c>
      <c r="C208" s="113">
        <v>211</v>
      </c>
      <c r="D208" s="114">
        <v>-0.50469483568075124</v>
      </c>
      <c r="E208" s="113">
        <v>537</v>
      </c>
      <c r="F208" s="114">
        <f t="shared" si="62"/>
        <v>1.5450236966824646</v>
      </c>
      <c r="G208" s="113">
        <v>17</v>
      </c>
      <c r="H208" s="114">
        <f t="shared" si="63"/>
        <v>-0.96834264432029793</v>
      </c>
      <c r="I208" s="113">
        <v>376</v>
      </c>
      <c r="J208" s="114">
        <f t="shared" si="64"/>
        <v>21.117647058823529</v>
      </c>
      <c r="K208" s="113">
        <v>398</v>
      </c>
      <c r="L208" s="114">
        <f t="shared" si="65"/>
        <v>5.8510638297872397E-2</v>
      </c>
      <c r="M208" s="113">
        <v>524</v>
      </c>
      <c r="N208" s="114">
        <f t="shared" si="66"/>
        <v>0.31658291457286425</v>
      </c>
      <c r="O208" s="114">
        <f>IFERROR(M208/C208-1,"-")</f>
        <v>1.4834123222748814</v>
      </c>
    </row>
    <row r="209" spans="2:16" x14ac:dyDescent="0.25">
      <c r="B209" s="112" t="s">
        <v>72</v>
      </c>
      <c r="C209" s="113">
        <v>272</v>
      </c>
      <c r="D209" s="114">
        <v>-0.28421052631578947</v>
      </c>
      <c r="E209" s="113">
        <v>95</v>
      </c>
      <c r="F209" s="114">
        <f t="shared" si="62"/>
        <v>-0.65073529411764708</v>
      </c>
      <c r="G209" s="113">
        <v>49</v>
      </c>
      <c r="H209" s="114">
        <f t="shared" si="63"/>
        <v>-0.48421052631578942</v>
      </c>
      <c r="I209" s="113">
        <v>467</v>
      </c>
      <c r="J209" s="114">
        <f t="shared" si="64"/>
        <v>8.5306122448979593</v>
      </c>
      <c r="K209" s="113">
        <v>596</v>
      </c>
      <c r="L209" s="114">
        <f t="shared" si="65"/>
        <v>0.27623126338329773</v>
      </c>
      <c r="M209" s="113">
        <v>525</v>
      </c>
      <c r="N209" s="114">
        <f t="shared" si="66"/>
        <v>-0.11912751677852351</v>
      </c>
      <c r="O209" s="114">
        <f t="shared" ref="O209:O211" si="68">IFERROR(M209/C209-1,"-")</f>
        <v>0.93014705882352944</v>
      </c>
    </row>
    <row r="210" spans="2:16" x14ac:dyDescent="0.25">
      <c r="B210" s="112" t="s">
        <v>74</v>
      </c>
      <c r="C210" s="113">
        <v>128</v>
      </c>
      <c r="D210" s="114">
        <v>-0.36633663366336633</v>
      </c>
      <c r="E210" s="113">
        <v>0</v>
      </c>
      <c r="F210" s="114">
        <f t="shared" si="62"/>
        <v>-1</v>
      </c>
      <c r="G210" s="113">
        <v>45</v>
      </c>
      <c r="H210" s="114" t="str">
        <f t="shared" si="63"/>
        <v>-</v>
      </c>
      <c r="I210" s="113">
        <v>402</v>
      </c>
      <c r="J210" s="114">
        <f t="shared" si="64"/>
        <v>7.9333333333333336</v>
      </c>
      <c r="K210" s="113">
        <v>239</v>
      </c>
      <c r="L210" s="114">
        <f t="shared" si="65"/>
        <v>-0.40547263681592038</v>
      </c>
      <c r="M210" s="113">
        <v>478</v>
      </c>
      <c r="N210" s="114">
        <f t="shared" si="66"/>
        <v>1</v>
      </c>
      <c r="O210" s="114">
        <f t="shared" si="68"/>
        <v>2.734375</v>
      </c>
    </row>
    <row r="211" spans="2:16" x14ac:dyDescent="0.25">
      <c r="B211" s="112" t="s">
        <v>76</v>
      </c>
      <c r="C211" s="113">
        <v>98</v>
      </c>
      <c r="D211" s="114">
        <v>-0.43678160919540232</v>
      </c>
      <c r="E211" s="113">
        <v>0</v>
      </c>
      <c r="F211" s="114">
        <f t="shared" si="62"/>
        <v>-1</v>
      </c>
      <c r="G211" s="113">
        <v>57</v>
      </c>
      <c r="H211" s="114" t="str">
        <f t="shared" si="63"/>
        <v>-</v>
      </c>
      <c r="I211" s="113">
        <v>372</v>
      </c>
      <c r="J211" s="114">
        <f t="shared" si="64"/>
        <v>5.5263157894736841</v>
      </c>
      <c r="K211" s="113">
        <v>200</v>
      </c>
      <c r="L211" s="114">
        <f t="shared" si="65"/>
        <v>-0.4623655913978495</v>
      </c>
      <c r="M211" s="113">
        <v>229</v>
      </c>
      <c r="N211" s="114">
        <f t="shared" si="66"/>
        <v>0.14500000000000002</v>
      </c>
      <c r="O211" s="114">
        <f t="shared" si="68"/>
        <v>1.3367346938775508</v>
      </c>
    </row>
    <row r="212" spans="2:16" x14ac:dyDescent="0.25">
      <c r="B212" s="112" t="s">
        <v>78</v>
      </c>
      <c r="C212" s="113">
        <v>161</v>
      </c>
      <c r="D212" s="114">
        <v>1.1466666666666665</v>
      </c>
      <c r="E212" s="113">
        <v>0</v>
      </c>
      <c r="F212" s="114">
        <f t="shared" si="62"/>
        <v>-1</v>
      </c>
      <c r="G212" s="113">
        <v>52</v>
      </c>
      <c r="H212" s="114" t="str">
        <f t="shared" si="63"/>
        <v>-</v>
      </c>
      <c r="I212" s="113">
        <v>448</v>
      </c>
      <c r="J212" s="114">
        <f t="shared" si="64"/>
        <v>7.615384615384615</v>
      </c>
      <c r="K212" s="113">
        <v>127</v>
      </c>
      <c r="L212" s="114">
        <f t="shared" si="65"/>
        <v>-0.71651785714285721</v>
      </c>
      <c r="M212" s="113"/>
      <c r="N212" s="114"/>
      <c r="O212" s="114"/>
    </row>
    <row r="213" spans="2:16" x14ac:dyDescent="0.25">
      <c r="B213" s="112" t="s">
        <v>80</v>
      </c>
      <c r="C213" s="113">
        <v>180</v>
      </c>
      <c r="D213" s="114">
        <v>8</v>
      </c>
      <c r="E213" s="113">
        <v>0</v>
      </c>
      <c r="F213" s="114">
        <f t="shared" si="62"/>
        <v>-1</v>
      </c>
      <c r="G213" s="113">
        <v>37</v>
      </c>
      <c r="H213" s="114" t="str">
        <f t="shared" si="63"/>
        <v>-</v>
      </c>
      <c r="I213" s="113">
        <v>155</v>
      </c>
      <c r="J213" s="114">
        <f t="shared" si="64"/>
        <v>3.1891891891891895</v>
      </c>
      <c r="K213" s="113">
        <v>176</v>
      </c>
      <c r="L213" s="114">
        <f t="shared" si="65"/>
        <v>0.13548387096774195</v>
      </c>
      <c r="M213" s="113"/>
      <c r="N213" s="114"/>
      <c r="O213" s="114"/>
    </row>
    <row r="214" spans="2:16" x14ac:dyDescent="0.25">
      <c r="B214" s="112" t="s">
        <v>82</v>
      </c>
      <c r="C214" s="113">
        <v>291</v>
      </c>
      <c r="D214" s="114">
        <v>1.4049586776859506</v>
      </c>
      <c r="E214" s="113">
        <v>19</v>
      </c>
      <c r="F214" s="114">
        <f t="shared" si="62"/>
        <v>-0.93470790378006874</v>
      </c>
      <c r="G214" s="113">
        <v>76</v>
      </c>
      <c r="H214" s="114">
        <f t="shared" si="63"/>
        <v>3</v>
      </c>
      <c r="I214" s="113">
        <v>383</v>
      </c>
      <c r="J214" s="114">
        <f t="shared" si="64"/>
        <v>4.0394736842105265</v>
      </c>
      <c r="K214" s="113">
        <v>153</v>
      </c>
      <c r="L214" s="114">
        <f t="shared" si="65"/>
        <v>-0.60052219321148825</v>
      </c>
      <c r="M214" s="113"/>
      <c r="N214" s="114"/>
      <c r="O214" s="114"/>
    </row>
    <row r="215" spans="2:16" x14ac:dyDescent="0.25">
      <c r="B215" s="112" t="s">
        <v>84</v>
      </c>
      <c r="C215" s="113">
        <v>116</v>
      </c>
      <c r="D215" s="114">
        <v>2.6548672566371723E-2</v>
      </c>
      <c r="E215" s="113">
        <v>6</v>
      </c>
      <c r="F215" s="114">
        <f t="shared" si="62"/>
        <v>-0.94827586206896552</v>
      </c>
      <c r="G215" s="113">
        <v>243</v>
      </c>
      <c r="H215" s="114">
        <f t="shared" si="63"/>
        <v>39.5</v>
      </c>
      <c r="I215" s="113">
        <v>333</v>
      </c>
      <c r="J215" s="114">
        <f t="shared" si="64"/>
        <v>0.37037037037037046</v>
      </c>
      <c r="K215" s="113">
        <v>194</v>
      </c>
      <c r="L215" s="114">
        <f t="shared" si="65"/>
        <v>-0.41741741741741745</v>
      </c>
      <c r="M215" s="113"/>
      <c r="N215" s="114"/>
      <c r="O215" s="114"/>
    </row>
    <row r="216" spans="2:16" x14ac:dyDescent="0.25">
      <c r="B216" s="112" t="s">
        <v>86</v>
      </c>
      <c r="C216" s="113">
        <v>243</v>
      </c>
      <c r="D216" s="114">
        <v>2.3287671232876712</v>
      </c>
      <c r="E216" s="113">
        <v>5</v>
      </c>
      <c r="F216" s="114">
        <f t="shared" si="62"/>
        <v>-0.97942386831275718</v>
      </c>
      <c r="G216" s="113">
        <v>136</v>
      </c>
      <c r="H216" s="114">
        <f t="shared" si="63"/>
        <v>26.2</v>
      </c>
      <c r="I216" s="113">
        <v>458</v>
      </c>
      <c r="J216" s="114">
        <f t="shared" si="64"/>
        <v>2.3676470588235294</v>
      </c>
      <c r="K216" s="113">
        <v>266</v>
      </c>
      <c r="L216" s="114">
        <f t="shared" si="65"/>
        <v>-0.41921397379912662</v>
      </c>
      <c r="M216" s="113"/>
      <c r="N216" s="114"/>
      <c r="O216" s="114"/>
    </row>
    <row r="217" spans="2:16" x14ac:dyDescent="0.25">
      <c r="B217" s="112" t="s">
        <v>88</v>
      </c>
      <c r="C217" s="113">
        <v>220</v>
      </c>
      <c r="D217" s="114">
        <v>0.67938931297709915</v>
      </c>
      <c r="E217" s="113">
        <v>24</v>
      </c>
      <c r="F217" s="114">
        <f t="shared" si="62"/>
        <v>-0.89090909090909087</v>
      </c>
      <c r="G217" s="113">
        <v>317</v>
      </c>
      <c r="H217" s="114">
        <f t="shared" si="63"/>
        <v>12.208333333333334</v>
      </c>
      <c r="I217" s="113">
        <v>713</v>
      </c>
      <c r="J217" s="114">
        <f t="shared" si="64"/>
        <v>1.2492113564668768</v>
      </c>
      <c r="K217" s="113">
        <v>322</v>
      </c>
      <c r="L217" s="114">
        <f t="shared" si="65"/>
        <v>-0.54838709677419351</v>
      </c>
      <c r="M217" s="113"/>
      <c r="N217" s="114"/>
      <c r="O217" s="114"/>
    </row>
    <row r="218" spans="2:16" x14ac:dyDescent="0.25">
      <c r="B218" s="112" t="s">
        <v>90</v>
      </c>
      <c r="C218" s="113">
        <v>197</v>
      </c>
      <c r="D218" s="114">
        <v>0.26282051282051277</v>
      </c>
      <c r="E218" s="113">
        <v>14</v>
      </c>
      <c r="F218" s="114">
        <f t="shared" si="62"/>
        <v>-0.92893401015228427</v>
      </c>
      <c r="G218" s="113">
        <v>348</v>
      </c>
      <c r="H218" s="114">
        <f t="shared" si="63"/>
        <v>23.857142857142858</v>
      </c>
      <c r="I218" s="113">
        <v>374</v>
      </c>
      <c r="J218" s="114">
        <f t="shared" si="64"/>
        <v>7.4712643678160884E-2</v>
      </c>
      <c r="K218" s="113">
        <v>365</v>
      </c>
      <c r="L218" s="114">
        <f t="shared" si="65"/>
        <v>-2.4064171122994638E-2</v>
      </c>
      <c r="M218" s="113"/>
      <c r="N218" s="114"/>
      <c r="O218" s="114"/>
    </row>
    <row r="219" spans="2:16" ht="15.75" x14ac:dyDescent="0.25">
      <c r="B219" s="115" t="s">
        <v>27</v>
      </c>
      <c r="C219" s="116">
        <v>2390</v>
      </c>
      <c r="D219" s="117">
        <v>0.10239852398523985</v>
      </c>
      <c r="E219" s="116">
        <v>940</v>
      </c>
      <c r="F219" s="117">
        <f t="shared" si="62"/>
        <v>-0.60669456066945604</v>
      </c>
      <c r="G219" s="116">
        <v>1385</v>
      </c>
      <c r="H219" s="117">
        <f t="shared" si="63"/>
        <v>0.47340425531914887</v>
      </c>
      <c r="I219" s="116">
        <v>4981</v>
      </c>
      <c r="J219" s="117">
        <f t="shared" si="64"/>
        <v>2.5963898916967509</v>
      </c>
      <c r="K219" s="116">
        <v>3623</v>
      </c>
      <c r="L219" s="117">
        <f t="shared" si="65"/>
        <v>-0.27263601686408356</v>
      </c>
      <c r="M219" s="116">
        <v>2374</v>
      </c>
      <c r="N219" s="117">
        <v>0.17524752475247518</v>
      </c>
      <c r="O219" s="117">
        <v>1.4175152749490834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/>
      <c r="K222" s="118"/>
      <c r="N222" s="77"/>
      <c r="O222" s="77"/>
    </row>
    <row r="224" spans="2:16" ht="48.75" customHeight="1" thickBot="1" x14ac:dyDescent="0.3">
      <c r="B224" s="262" t="s">
        <v>280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144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145</v>
      </c>
    </row>
    <row r="226" spans="2:16" ht="22.5" thickTop="1" thickBot="1" x14ac:dyDescent="0.3">
      <c r="B226" s="119" t="str">
        <f>C226</f>
        <v>Dinamarca</v>
      </c>
      <c r="C226" s="287" t="s">
        <v>125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C7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CONCATENATE("var. ",RIGHT(C227,2),"/",RIGHT(C227-1,2))</f>
        <v>var. 19/18</v>
      </c>
      <c r="E228" s="111" t="s">
        <v>66</v>
      </c>
      <c r="F228" s="110" t="str">
        <f>CONCATENATE("var. ",RIGHT(E227,2),"/",RIGHT(E227-1,2))</f>
        <v>var. 20/19</v>
      </c>
      <c r="G228" s="111" t="s">
        <v>66</v>
      </c>
      <c r="H228" s="110" t="str">
        <f>CONCATENATE("var. ",RIGHT(G227,2),"/",RIGHT(G227-1,2))</f>
        <v>var. 21/20</v>
      </c>
      <c r="I228" s="111" t="s">
        <v>66</v>
      </c>
      <c r="J228" s="110" t="s">
        <v>133</v>
      </c>
      <c r="K228" s="111" t="s">
        <v>66</v>
      </c>
      <c r="L228" s="110" t="s">
        <v>246</v>
      </c>
      <c r="M228" s="111" t="s">
        <v>66</v>
      </c>
      <c r="N228" s="110" t="s">
        <v>270</v>
      </c>
      <c r="O228" s="110" t="s">
        <v>271</v>
      </c>
    </row>
    <row r="229" spans="2:16" x14ac:dyDescent="0.25">
      <c r="B229" s="112" t="s">
        <v>68</v>
      </c>
      <c r="C229" s="113">
        <v>118</v>
      </c>
      <c r="D229" s="114">
        <v>1.4081632653061225</v>
      </c>
      <c r="E229" s="113">
        <v>324</v>
      </c>
      <c r="F229" s="114">
        <f t="shared" ref="F229:F241" si="69">IFERROR(E229/C229-1,"-")</f>
        <v>1.7457627118644066</v>
      </c>
      <c r="G229" s="113">
        <v>5</v>
      </c>
      <c r="H229" s="114">
        <f t="shared" ref="H229:H241" si="70">IFERROR(G229/E229-1,"-")</f>
        <v>-0.98456790123456794</v>
      </c>
      <c r="I229" s="113">
        <v>202</v>
      </c>
      <c r="J229" s="114">
        <f t="shared" ref="J229:J241" si="71">IFERROR(I229/G229-1,"-")</f>
        <v>39.4</v>
      </c>
      <c r="K229" s="113">
        <v>130</v>
      </c>
      <c r="L229" s="114">
        <f t="shared" ref="L229:L241" si="72">IFERROR(K229/I229-1,"-")</f>
        <v>-0.35643564356435642</v>
      </c>
      <c r="M229" s="113">
        <v>167</v>
      </c>
      <c r="N229" s="114">
        <f t="shared" ref="N229:N233" si="73">IFERROR(M229/K229-1,"-")</f>
        <v>0.28461538461538471</v>
      </c>
      <c r="O229" s="114">
        <f t="shared" ref="O229" si="74">M229/C229-1</f>
        <v>0.4152542372881356</v>
      </c>
    </row>
    <row r="230" spans="2:16" x14ac:dyDescent="0.25">
      <c r="B230" s="112" t="s">
        <v>70</v>
      </c>
      <c r="C230" s="113">
        <v>79</v>
      </c>
      <c r="D230" s="114">
        <v>0</v>
      </c>
      <c r="E230" s="113">
        <v>73</v>
      </c>
      <c r="F230" s="114">
        <f t="shared" si="69"/>
        <v>-7.5949367088607556E-2</v>
      </c>
      <c r="G230" s="113">
        <v>5</v>
      </c>
      <c r="H230" s="114">
        <f t="shared" si="70"/>
        <v>-0.93150684931506844</v>
      </c>
      <c r="I230" s="113">
        <v>191</v>
      </c>
      <c r="J230" s="114">
        <f t="shared" si="71"/>
        <v>37.200000000000003</v>
      </c>
      <c r="K230" s="113">
        <v>31</v>
      </c>
      <c r="L230" s="114">
        <f t="shared" si="72"/>
        <v>-0.83769633507853403</v>
      </c>
      <c r="M230" s="113">
        <v>140</v>
      </c>
      <c r="N230" s="114">
        <f t="shared" si="73"/>
        <v>3.5161290322580649</v>
      </c>
      <c r="O230" s="114">
        <f>IFERROR(M230/C230-1,"-")</f>
        <v>0.77215189873417711</v>
      </c>
    </row>
    <row r="231" spans="2:16" x14ac:dyDescent="0.25">
      <c r="B231" s="112" t="s">
        <v>72</v>
      </c>
      <c r="C231" s="113">
        <v>57</v>
      </c>
      <c r="D231" s="114">
        <v>1.7857142857142794E-2</v>
      </c>
      <c r="E231" s="113">
        <v>168</v>
      </c>
      <c r="F231" s="114">
        <f t="shared" si="69"/>
        <v>1.9473684210526314</v>
      </c>
      <c r="G231" s="113">
        <v>7</v>
      </c>
      <c r="H231" s="114">
        <f t="shared" si="70"/>
        <v>-0.95833333333333337</v>
      </c>
      <c r="I231" s="113">
        <v>85</v>
      </c>
      <c r="J231" s="114">
        <f t="shared" si="71"/>
        <v>11.142857142857142</v>
      </c>
      <c r="K231" s="113">
        <v>28</v>
      </c>
      <c r="L231" s="114">
        <f t="shared" si="72"/>
        <v>-0.67058823529411771</v>
      </c>
      <c r="M231" s="113">
        <v>62</v>
      </c>
      <c r="N231" s="114">
        <f t="shared" si="73"/>
        <v>1.2142857142857144</v>
      </c>
      <c r="O231" s="114">
        <f t="shared" ref="O231:O233" si="75">IFERROR(M231/C231-1,"-")</f>
        <v>8.7719298245614086E-2</v>
      </c>
    </row>
    <row r="232" spans="2:16" x14ac:dyDescent="0.25">
      <c r="B232" s="112" t="s">
        <v>74</v>
      </c>
      <c r="C232" s="113">
        <v>16</v>
      </c>
      <c r="D232" s="114">
        <v>-0.44827586206896552</v>
      </c>
      <c r="E232" s="113">
        <v>0</v>
      </c>
      <c r="F232" s="114">
        <f t="shared" si="69"/>
        <v>-1</v>
      </c>
      <c r="G232" s="113">
        <v>9</v>
      </c>
      <c r="H232" s="114" t="str">
        <f t="shared" si="70"/>
        <v>-</v>
      </c>
      <c r="I232" s="113">
        <v>17</v>
      </c>
      <c r="J232" s="114">
        <f t="shared" si="71"/>
        <v>0.88888888888888884</v>
      </c>
      <c r="K232" s="113">
        <v>42</v>
      </c>
      <c r="L232" s="114">
        <f t="shared" si="72"/>
        <v>1.4705882352941178</v>
      </c>
      <c r="M232" s="113">
        <v>2</v>
      </c>
      <c r="N232" s="114">
        <f t="shared" si="73"/>
        <v>-0.95238095238095233</v>
      </c>
      <c r="O232" s="114">
        <f t="shared" si="75"/>
        <v>-0.875</v>
      </c>
    </row>
    <row r="233" spans="2:16" x14ac:dyDescent="0.25">
      <c r="B233" s="112" t="s">
        <v>76</v>
      </c>
      <c r="C233" s="113">
        <v>10</v>
      </c>
      <c r="D233" s="114">
        <v>1.5</v>
      </c>
      <c r="E233" s="113">
        <v>0</v>
      </c>
      <c r="F233" s="114">
        <f t="shared" si="69"/>
        <v>-1</v>
      </c>
      <c r="G233" s="113">
        <v>12</v>
      </c>
      <c r="H233" s="114" t="str">
        <f t="shared" si="70"/>
        <v>-</v>
      </c>
      <c r="I233" s="113">
        <v>21</v>
      </c>
      <c r="J233" s="114">
        <f t="shared" si="71"/>
        <v>0.75</v>
      </c>
      <c r="K233" s="113">
        <v>10</v>
      </c>
      <c r="L233" s="114">
        <f t="shared" si="72"/>
        <v>-0.52380952380952384</v>
      </c>
      <c r="M233" s="113">
        <v>0</v>
      </c>
      <c r="N233" s="114">
        <f t="shared" si="73"/>
        <v>-1</v>
      </c>
      <c r="O233" s="114">
        <f t="shared" si="75"/>
        <v>-1</v>
      </c>
    </row>
    <row r="234" spans="2:16" x14ac:dyDescent="0.25">
      <c r="B234" s="112" t="s">
        <v>78</v>
      </c>
      <c r="C234" s="113">
        <v>23</v>
      </c>
      <c r="D234" s="114" t="s">
        <v>226</v>
      </c>
      <c r="E234" s="113">
        <v>0</v>
      </c>
      <c r="F234" s="114">
        <f t="shared" si="69"/>
        <v>-1</v>
      </c>
      <c r="G234" s="113">
        <v>0</v>
      </c>
      <c r="H234" s="114" t="str">
        <f t="shared" si="70"/>
        <v>-</v>
      </c>
      <c r="I234" s="113">
        <v>7</v>
      </c>
      <c r="J234" s="114" t="str">
        <f t="shared" si="71"/>
        <v>-</v>
      </c>
      <c r="K234" s="113">
        <v>2</v>
      </c>
      <c r="L234" s="114">
        <f t="shared" si="72"/>
        <v>-0.7142857142857143</v>
      </c>
      <c r="M234" s="113"/>
      <c r="N234" s="114"/>
      <c r="O234" s="114"/>
    </row>
    <row r="235" spans="2:16" x14ac:dyDescent="0.25">
      <c r="B235" s="112" t="s">
        <v>80</v>
      </c>
      <c r="C235" s="113">
        <v>9</v>
      </c>
      <c r="D235" s="114">
        <v>1.25</v>
      </c>
      <c r="E235" s="113">
        <v>0</v>
      </c>
      <c r="F235" s="114">
        <f t="shared" si="69"/>
        <v>-1</v>
      </c>
      <c r="G235" s="113">
        <v>2</v>
      </c>
      <c r="H235" s="114" t="str">
        <f t="shared" si="70"/>
        <v>-</v>
      </c>
      <c r="I235" s="113">
        <v>17</v>
      </c>
      <c r="J235" s="114">
        <f t="shared" si="71"/>
        <v>7.5</v>
      </c>
      <c r="K235" s="113">
        <v>35</v>
      </c>
      <c r="L235" s="114">
        <f t="shared" si="72"/>
        <v>1.0588235294117645</v>
      </c>
      <c r="M235" s="113"/>
      <c r="N235" s="114"/>
      <c r="O235" s="114"/>
    </row>
    <row r="236" spans="2:16" x14ac:dyDescent="0.25">
      <c r="B236" s="112" t="s">
        <v>82</v>
      </c>
      <c r="C236" s="113">
        <v>1</v>
      </c>
      <c r="D236" s="114" t="s">
        <v>226</v>
      </c>
      <c r="E236" s="113">
        <v>1</v>
      </c>
      <c r="F236" s="114">
        <f t="shared" si="69"/>
        <v>0</v>
      </c>
      <c r="G236" s="113">
        <v>0</v>
      </c>
      <c r="H236" s="114">
        <f t="shared" si="70"/>
        <v>-1</v>
      </c>
      <c r="I236" s="113">
        <v>63</v>
      </c>
      <c r="J236" s="114" t="str">
        <f t="shared" si="71"/>
        <v>-</v>
      </c>
      <c r="K236" s="113">
        <v>6</v>
      </c>
      <c r="L236" s="114">
        <f t="shared" si="72"/>
        <v>-0.90476190476190477</v>
      </c>
      <c r="M236" s="113"/>
      <c r="N236" s="114"/>
      <c r="O236" s="114"/>
    </row>
    <row r="237" spans="2:16" x14ac:dyDescent="0.25">
      <c r="B237" s="112" t="s">
        <v>84</v>
      </c>
      <c r="C237" s="113">
        <v>2</v>
      </c>
      <c r="D237" s="114" t="s">
        <v>226</v>
      </c>
      <c r="E237" s="113">
        <v>2</v>
      </c>
      <c r="F237" s="114">
        <f t="shared" si="69"/>
        <v>0</v>
      </c>
      <c r="G237" s="113">
        <v>1</v>
      </c>
      <c r="H237" s="114">
        <f t="shared" si="70"/>
        <v>-0.5</v>
      </c>
      <c r="I237" s="113">
        <v>27</v>
      </c>
      <c r="J237" s="114">
        <f t="shared" si="71"/>
        <v>26</v>
      </c>
      <c r="K237" s="113">
        <v>14</v>
      </c>
      <c r="L237" s="114">
        <f t="shared" si="72"/>
        <v>-0.48148148148148151</v>
      </c>
      <c r="M237" s="113"/>
      <c r="N237" s="114"/>
      <c r="O237" s="114"/>
    </row>
    <row r="238" spans="2:16" x14ac:dyDescent="0.25">
      <c r="B238" s="112" t="s">
        <v>86</v>
      </c>
      <c r="C238" s="113">
        <v>16</v>
      </c>
      <c r="D238" s="114">
        <v>-0.23809523809523814</v>
      </c>
      <c r="E238" s="113">
        <v>0</v>
      </c>
      <c r="F238" s="114">
        <f t="shared" si="69"/>
        <v>-1</v>
      </c>
      <c r="G238" s="113">
        <v>100</v>
      </c>
      <c r="H238" s="114" t="str">
        <f t="shared" si="70"/>
        <v>-</v>
      </c>
      <c r="I238" s="113">
        <v>46</v>
      </c>
      <c r="J238" s="114">
        <f t="shared" si="71"/>
        <v>-0.54</v>
      </c>
      <c r="K238" s="113">
        <v>6</v>
      </c>
      <c r="L238" s="114">
        <f t="shared" si="72"/>
        <v>-0.86956521739130432</v>
      </c>
      <c r="M238" s="113"/>
      <c r="N238" s="114"/>
      <c r="O238" s="114"/>
    </row>
    <row r="239" spans="2:16" x14ac:dyDescent="0.25">
      <c r="B239" s="112" t="s">
        <v>88</v>
      </c>
      <c r="C239" s="113">
        <v>39</v>
      </c>
      <c r="D239" s="114">
        <v>-0.52439024390243905</v>
      </c>
      <c r="E239" s="113">
        <v>18</v>
      </c>
      <c r="F239" s="114">
        <f t="shared" si="69"/>
        <v>-0.53846153846153844</v>
      </c>
      <c r="G239" s="113">
        <v>57</v>
      </c>
      <c r="H239" s="114">
        <f t="shared" si="70"/>
        <v>2.1666666666666665</v>
      </c>
      <c r="I239" s="113">
        <v>40</v>
      </c>
      <c r="J239" s="114">
        <f t="shared" si="71"/>
        <v>-0.29824561403508776</v>
      </c>
      <c r="K239" s="113">
        <v>82</v>
      </c>
      <c r="L239" s="114">
        <f t="shared" si="72"/>
        <v>1.0499999999999998</v>
      </c>
      <c r="M239" s="113"/>
      <c r="N239" s="114"/>
      <c r="O239" s="114"/>
    </row>
    <row r="240" spans="2:16" x14ac:dyDescent="0.25">
      <c r="B240" s="112" t="s">
        <v>90</v>
      </c>
      <c r="C240" s="113">
        <v>74</v>
      </c>
      <c r="D240" s="114">
        <v>-0.35652173913043483</v>
      </c>
      <c r="E240" s="113">
        <v>2</v>
      </c>
      <c r="F240" s="114">
        <f t="shared" si="69"/>
        <v>-0.97297297297297303</v>
      </c>
      <c r="G240" s="113">
        <v>77</v>
      </c>
      <c r="H240" s="114">
        <f t="shared" si="70"/>
        <v>37.5</v>
      </c>
      <c r="I240" s="113">
        <v>101</v>
      </c>
      <c r="J240" s="114">
        <f t="shared" si="71"/>
        <v>0.31168831168831179</v>
      </c>
      <c r="K240" s="113">
        <v>34</v>
      </c>
      <c r="L240" s="114">
        <f t="shared" si="72"/>
        <v>-0.66336633663366329</v>
      </c>
      <c r="M240" s="113"/>
      <c r="N240" s="114"/>
      <c r="O240" s="114"/>
    </row>
    <row r="241" spans="2:16" ht="15.75" x14ac:dyDescent="0.25">
      <c r="B241" s="115" t="s">
        <v>27</v>
      </c>
      <c r="C241" s="116">
        <v>444</v>
      </c>
      <c r="D241" s="117">
        <v>1.1389521640091216E-2</v>
      </c>
      <c r="E241" s="116">
        <v>599</v>
      </c>
      <c r="F241" s="117">
        <f t="shared" si="69"/>
        <v>0.3490990990990992</v>
      </c>
      <c r="G241" s="116">
        <v>275</v>
      </c>
      <c r="H241" s="117">
        <f t="shared" si="70"/>
        <v>-0.54090150250417368</v>
      </c>
      <c r="I241" s="116">
        <v>817</v>
      </c>
      <c r="J241" s="117">
        <f t="shared" si="71"/>
        <v>1.9709090909090907</v>
      </c>
      <c r="K241" s="116">
        <v>420</v>
      </c>
      <c r="L241" s="117">
        <f t="shared" si="72"/>
        <v>-0.48592411260709911</v>
      </c>
      <c r="M241" s="116">
        <v>371</v>
      </c>
      <c r="N241" s="117">
        <v>0.53941908713692954</v>
      </c>
      <c r="O241" s="117">
        <v>0.32499999999999996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N244" s="77"/>
      <c r="O244" s="77"/>
    </row>
    <row r="250" spans="2:16" ht="48.75" customHeight="1" thickBot="1" x14ac:dyDescent="0.3">
      <c r="B250" s="262" t="s">
        <v>281</v>
      </c>
      <c r="C250" s="262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1" t="s">
        <v>144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145</v>
      </c>
    </row>
    <row r="252" spans="2:16" ht="22.5" thickTop="1" thickBot="1" x14ac:dyDescent="0.3">
      <c r="B252" s="119" t="str">
        <f>C252</f>
        <v>Suecia</v>
      </c>
      <c r="C252" s="287" t="s">
        <v>128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9"/>
    </row>
    <row r="253" spans="2:16" ht="22.5" thickTop="1" thickBot="1" x14ac:dyDescent="0.3">
      <c r="B253" s="107"/>
      <c r="C253" s="290">
        <f>C7</f>
        <v>2019</v>
      </c>
      <c r="D253" s="291"/>
      <c r="E253" s="292">
        <v>2020</v>
      </c>
      <c r="F253" s="291"/>
      <c r="G253" s="292">
        <v>2021</v>
      </c>
      <c r="H253" s="291"/>
      <c r="I253" s="292">
        <v>2022</v>
      </c>
      <c r="J253" s="291"/>
      <c r="K253" s="292">
        <v>2023</v>
      </c>
      <c r="L253" s="291"/>
      <c r="M253" s="292">
        <v>2024</v>
      </c>
      <c r="N253" s="293"/>
      <c r="O253" s="294"/>
    </row>
    <row r="254" spans="2:16" ht="16.5" thickTop="1" thickBot="1" x14ac:dyDescent="0.3">
      <c r="B254" s="83"/>
      <c r="C254" s="109" t="s">
        <v>66</v>
      </c>
      <c r="D254" s="110" t="str">
        <f>CONCATENATE("var. ",RIGHT(C253,2),"/",RIGHT(C253-1,2))</f>
        <v>var. 19/18</v>
      </c>
      <c r="E254" s="111" t="s">
        <v>66</v>
      </c>
      <c r="F254" s="110" t="str">
        <f>CONCATENATE("var. ",RIGHT(E253,2),"/",RIGHT(E253-1,2))</f>
        <v>var. 20/19</v>
      </c>
      <c r="G254" s="111" t="s">
        <v>66</v>
      </c>
      <c r="H254" s="110" t="str">
        <f>CONCATENATE("var. ",RIGHT(G253,2),"/",RIGHT(G253-1,2))</f>
        <v>var. 21/20</v>
      </c>
      <c r="I254" s="111" t="s">
        <v>66</v>
      </c>
      <c r="J254" s="110" t="s">
        <v>133</v>
      </c>
      <c r="K254" s="111" t="s">
        <v>66</v>
      </c>
      <c r="L254" s="110" t="s">
        <v>246</v>
      </c>
      <c r="M254" s="111" t="s">
        <v>66</v>
      </c>
      <c r="N254" s="110" t="s">
        <v>270</v>
      </c>
      <c r="O254" s="110" t="s">
        <v>271</v>
      </c>
    </row>
    <row r="255" spans="2:16" x14ac:dyDescent="0.25">
      <c r="B255" s="112" t="s">
        <v>68</v>
      </c>
      <c r="C255" s="113">
        <v>56</v>
      </c>
      <c r="D255" s="114">
        <v>-0.60563380281690149</v>
      </c>
      <c r="E255" s="113">
        <v>93</v>
      </c>
      <c r="F255" s="114">
        <f t="shared" ref="F255:J267" si="76">IFERROR(E255/C255-1,"-")</f>
        <v>0.66071428571428581</v>
      </c>
      <c r="G255" s="113">
        <v>23</v>
      </c>
      <c r="H255" s="114">
        <f t="shared" si="76"/>
        <v>-0.75268817204301075</v>
      </c>
      <c r="I255" s="113">
        <v>107</v>
      </c>
      <c r="J255" s="114">
        <f t="shared" si="76"/>
        <v>3.6521739130434785</v>
      </c>
      <c r="K255" s="113">
        <v>236</v>
      </c>
      <c r="L255" s="114">
        <f t="shared" ref="L255:L267" si="77">IFERROR(K255/I255-1,"-")</f>
        <v>1.2056074766355138</v>
      </c>
      <c r="M255" s="113">
        <v>448</v>
      </c>
      <c r="N255" s="114">
        <f t="shared" ref="N255:N259" si="78">IFERROR(M255/K255-1,"-")</f>
        <v>0.89830508474576276</v>
      </c>
      <c r="O255" s="114">
        <f t="shared" ref="O255" si="79">M255/C255-1</f>
        <v>7</v>
      </c>
    </row>
    <row r="256" spans="2:16" x14ac:dyDescent="0.25">
      <c r="B256" s="112" t="s">
        <v>70</v>
      </c>
      <c r="C256" s="113">
        <v>130</v>
      </c>
      <c r="D256" s="114">
        <v>-0.24855491329479773</v>
      </c>
      <c r="E256" s="113">
        <v>98</v>
      </c>
      <c r="F256" s="114">
        <f t="shared" si="76"/>
        <v>-0.24615384615384617</v>
      </c>
      <c r="G256" s="113">
        <v>14</v>
      </c>
      <c r="H256" s="114">
        <f t="shared" si="76"/>
        <v>-0.85714285714285721</v>
      </c>
      <c r="I256" s="113">
        <v>44</v>
      </c>
      <c r="J256" s="114">
        <f t="shared" si="76"/>
        <v>2.1428571428571428</v>
      </c>
      <c r="K256" s="113">
        <v>59</v>
      </c>
      <c r="L256" s="114">
        <f t="shared" si="77"/>
        <v>0.34090909090909083</v>
      </c>
      <c r="M256" s="113">
        <v>189</v>
      </c>
      <c r="N256" s="114">
        <f t="shared" si="78"/>
        <v>2.2033898305084745</v>
      </c>
      <c r="O256" s="114">
        <f>IFERROR(M256/C256-1,"-")</f>
        <v>0.45384615384615379</v>
      </c>
    </row>
    <row r="257" spans="2:15" x14ac:dyDescent="0.25">
      <c r="B257" s="112" t="s">
        <v>72</v>
      </c>
      <c r="C257" s="113">
        <v>99</v>
      </c>
      <c r="D257" s="114">
        <v>-0.57692307692307687</v>
      </c>
      <c r="E257" s="113">
        <v>19</v>
      </c>
      <c r="F257" s="114">
        <f t="shared" si="76"/>
        <v>-0.80808080808080807</v>
      </c>
      <c r="G257" s="113">
        <v>33</v>
      </c>
      <c r="H257" s="114">
        <f t="shared" si="76"/>
        <v>0.73684210526315796</v>
      </c>
      <c r="I257" s="113">
        <v>23</v>
      </c>
      <c r="J257" s="114">
        <f t="shared" si="76"/>
        <v>-0.30303030303030298</v>
      </c>
      <c r="K257" s="113">
        <v>105</v>
      </c>
      <c r="L257" s="114">
        <f t="shared" si="77"/>
        <v>3.5652173913043477</v>
      </c>
      <c r="M257" s="113">
        <v>115</v>
      </c>
      <c r="N257" s="114">
        <f t="shared" si="78"/>
        <v>9.5238095238095344E-2</v>
      </c>
      <c r="O257" s="114">
        <f t="shared" ref="O257:O259" si="80">IFERROR(M257/C257-1,"-")</f>
        <v>0.16161616161616155</v>
      </c>
    </row>
    <row r="258" spans="2:15" x14ac:dyDescent="0.25">
      <c r="B258" s="112" t="s">
        <v>74</v>
      </c>
      <c r="C258" s="113">
        <v>16</v>
      </c>
      <c r="D258" s="114">
        <v>-0.66666666666666674</v>
      </c>
      <c r="E258" s="113">
        <v>0</v>
      </c>
      <c r="F258" s="114">
        <f t="shared" si="76"/>
        <v>-1</v>
      </c>
      <c r="G258" s="113">
        <v>16</v>
      </c>
      <c r="H258" s="114" t="str">
        <f t="shared" si="76"/>
        <v>-</v>
      </c>
      <c r="I258" s="113">
        <v>4</v>
      </c>
      <c r="J258" s="114">
        <f t="shared" si="76"/>
        <v>-0.75</v>
      </c>
      <c r="K258" s="113">
        <v>66</v>
      </c>
      <c r="L258" s="114">
        <f t="shared" si="77"/>
        <v>15.5</v>
      </c>
      <c r="M258" s="113">
        <v>64</v>
      </c>
      <c r="N258" s="114">
        <f t="shared" si="78"/>
        <v>-3.0303030303030276E-2</v>
      </c>
      <c r="O258" s="114">
        <f t="shared" si="80"/>
        <v>3</v>
      </c>
    </row>
    <row r="259" spans="2:15" x14ac:dyDescent="0.25">
      <c r="B259" s="112" t="s">
        <v>76</v>
      </c>
      <c r="C259" s="113">
        <v>3</v>
      </c>
      <c r="D259" s="114">
        <v>-0.9</v>
      </c>
      <c r="E259" s="113">
        <v>0</v>
      </c>
      <c r="F259" s="114">
        <f t="shared" si="76"/>
        <v>-1</v>
      </c>
      <c r="G259" s="113">
        <v>15</v>
      </c>
      <c r="H259" s="114" t="str">
        <f t="shared" si="76"/>
        <v>-</v>
      </c>
      <c r="I259" s="113">
        <v>10</v>
      </c>
      <c r="J259" s="114">
        <f t="shared" si="76"/>
        <v>-0.33333333333333337</v>
      </c>
      <c r="K259" s="113">
        <v>63</v>
      </c>
      <c r="L259" s="114">
        <f t="shared" si="77"/>
        <v>5.3</v>
      </c>
      <c r="M259" s="113">
        <v>6</v>
      </c>
      <c r="N259" s="114">
        <f t="shared" si="78"/>
        <v>-0.90476190476190477</v>
      </c>
      <c r="O259" s="114">
        <f t="shared" si="80"/>
        <v>1</v>
      </c>
    </row>
    <row r="260" spans="2:15" x14ac:dyDescent="0.25">
      <c r="B260" s="112" t="s">
        <v>78</v>
      </c>
      <c r="C260" s="113">
        <v>37</v>
      </c>
      <c r="D260" s="114">
        <v>6.4</v>
      </c>
      <c r="E260" s="113">
        <v>0</v>
      </c>
      <c r="F260" s="114">
        <f t="shared" si="76"/>
        <v>-1</v>
      </c>
      <c r="G260" s="113">
        <v>10</v>
      </c>
      <c r="H260" s="114" t="str">
        <f t="shared" si="76"/>
        <v>-</v>
      </c>
      <c r="I260" s="113">
        <v>29</v>
      </c>
      <c r="J260" s="114">
        <f t="shared" si="76"/>
        <v>1.9</v>
      </c>
      <c r="K260" s="113">
        <v>48</v>
      </c>
      <c r="L260" s="114">
        <f t="shared" si="77"/>
        <v>0.65517241379310343</v>
      </c>
      <c r="M260" s="113"/>
      <c r="N260" s="114"/>
      <c r="O260" s="114"/>
    </row>
    <row r="261" spans="2:15" x14ac:dyDescent="0.25">
      <c r="B261" s="112" t="s">
        <v>80</v>
      </c>
      <c r="C261" s="113">
        <v>15</v>
      </c>
      <c r="D261" s="114">
        <v>-0.11764705882352944</v>
      </c>
      <c r="E261" s="113">
        <v>0</v>
      </c>
      <c r="F261" s="114">
        <f t="shared" si="76"/>
        <v>-1</v>
      </c>
      <c r="G261" s="113">
        <v>7</v>
      </c>
      <c r="H261" s="114" t="str">
        <f t="shared" si="76"/>
        <v>-</v>
      </c>
      <c r="I261" s="113">
        <v>10</v>
      </c>
      <c r="J261" s="114">
        <f t="shared" si="76"/>
        <v>0.4285714285714286</v>
      </c>
      <c r="K261" s="113">
        <v>29</v>
      </c>
      <c r="L261" s="114">
        <f t="shared" si="77"/>
        <v>1.9</v>
      </c>
      <c r="M261" s="113"/>
      <c r="N261" s="114"/>
      <c r="O261" s="114"/>
    </row>
    <row r="262" spans="2:15" x14ac:dyDescent="0.25">
      <c r="B262" s="112" t="s">
        <v>82</v>
      </c>
      <c r="C262" s="113">
        <v>27</v>
      </c>
      <c r="D262" s="114">
        <v>2.8571428571428572</v>
      </c>
      <c r="E262" s="113">
        <v>3</v>
      </c>
      <c r="F262" s="114">
        <f t="shared" si="76"/>
        <v>-0.88888888888888884</v>
      </c>
      <c r="G262" s="113">
        <v>30</v>
      </c>
      <c r="H262" s="114">
        <f t="shared" si="76"/>
        <v>9</v>
      </c>
      <c r="I262" s="113">
        <v>12</v>
      </c>
      <c r="J262" s="114">
        <f t="shared" si="76"/>
        <v>-0.6</v>
      </c>
      <c r="K262" s="113">
        <v>34</v>
      </c>
      <c r="L262" s="114">
        <f t="shared" si="77"/>
        <v>1.8333333333333335</v>
      </c>
      <c r="M262" s="113"/>
      <c r="N262" s="114"/>
      <c r="O262" s="114"/>
    </row>
    <row r="263" spans="2:15" x14ac:dyDescent="0.25">
      <c r="B263" s="112" t="s">
        <v>84</v>
      </c>
      <c r="C263" s="113">
        <v>0</v>
      </c>
      <c r="D263" s="114">
        <v>-1</v>
      </c>
      <c r="E263" s="113">
        <v>6</v>
      </c>
      <c r="F263" s="114" t="str">
        <f t="shared" si="76"/>
        <v>-</v>
      </c>
      <c r="G263" s="113">
        <v>17</v>
      </c>
      <c r="H263" s="114">
        <f t="shared" si="76"/>
        <v>1.8333333333333335</v>
      </c>
      <c r="I263" s="113">
        <v>8</v>
      </c>
      <c r="J263" s="114">
        <f t="shared" si="76"/>
        <v>-0.52941176470588236</v>
      </c>
      <c r="K263" s="113">
        <v>40</v>
      </c>
      <c r="L263" s="114">
        <f t="shared" si="77"/>
        <v>4</v>
      </c>
      <c r="M263" s="113"/>
      <c r="N263" s="114"/>
      <c r="O263" s="114"/>
    </row>
    <row r="264" spans="2:15" x14ac:dyDescent="0.25">
      <c r="B264" s="112" t="s">
        <v>86</v>
      </c>
      <c r="C264" s="113">
        <v>48</v>
      </c>
      <c r="D264" s="114">
        <v>0.11627906976744184</v>
      </c>
      <c r="E264" s="113">
        <v>6</v>
      </c>
      <c r="F264" s="114">
        <f t="shared" si="76"/>
        <v>-0.875</v>
      </c>
      <c r="G264" s="113">
        <v>7</v>
      </c>
      <c r="H264" s="114">
        <f t="shared" si="76"/>
        <v>0.16666666666666674</v>
      </c>
      <c r="I264" s="113">
        <v>20</v>
      </c>
      <c r="J264" s="114">
        <f t="shared" si="76"/>
        <v>1.8571428571428572</v>
      </c>
      <c r="K264" s="113">
        <v>26</v>
      </c>
      <c r="L264" s="114">
        <f t="shared" si="77"/>
        <v>0.30000000000000004</v>
      </c>
      <c r="M264" s="113"/>
      <c r="N264" s="114"/>
      <c r="O264" s="114"/>
    </row>
    <row r="265" spans="2:15" x14ac:dyDescent="0.25">
      <c r="B265" s="112" t="s">
        <v>88</v>
      </c>
      <c r="C265" s="113">
        <v>158</v>
      </c>
      <c r="D265" s="114">
        <v>-0.5</v>
      </c>
      <c r="E265" s="113">
        <v>20</v>
      </c>
      <c r="F265" s="114">
        <f t="shared" si="76"/>
        <v>-0.87341772151898733</v>
      </c>
      <c r="G265" s="113">
        <v>45</v>
      </c>
      <c r="H265" s="114">
        <f t="shared" si="76"/>
        <v>1.25</v>
      </c>
      <c r="I265" s="113">
        <v>24</v>
      </c>
      <c r="J265" s="114">
        <f t="shared" si="76"/>
        <v>-0.46666666666666667</v>
      </c>
      <c r="K265" s="113">
        <v>97</v>
      </c>
      <c r="L265" s="114">
        <f t="shared" si="77"/>
        <v>3.041666666666667</v>
      </c>
      <c r="M265" s="113"/>
      <c r="N265" s="114"/>
      <c r="O265" s="114"/>
    </row>
    <row r="266" spans="2:15" x14ac:dyDescent="0.25">
      <c r="B266" s="112" t="s">
        <v>90</v>
      </c>
      <c r="C266" s="113">
        <v>110</v>
      </c>
      <c r="D266" s="114">
        <v>0.134020618556701</v>
      </c>
      <c r="E266" s="113">
        <v>10</v>
      </c>
      <c r="F266" s="114">
        <f t="shared" si="76"/>
        <v>-0.90909090909090906</v>
      </c>
      <c r="G266" s="113">
        <v>42</v>
      </c>
      <c r="H266" s="114">
        <f t="shared" si="76"/>
        <v>3.2</v>
      </c>
      <c r="I266" s="113">
        <v>94</v>
      </c>
      <c r="J266" s="114">
        <f t="shared" si="76"/>
        <v>1.2380952380952381</v>
      </c>
      <c r="K266" s="113">
        <v>147</v>
      </c>
      <c r="L266" s="114">
        <f t="shared" si="77"/>
        <v>0.56382978723404253</v>
      </c>
      <c r="M266" s="113"/>
      <c r="N266" s="114"/>
      <c r="O266" s="114"/>
    </row>
    <row r="267" spans="2:15" ht="15.75" x14ac:dyDescent="0.25">
      <c r="B267" s="115" t="s">
        <v>27</v>
      </c>
      <c r="C267" s="116">
        <v>699</v>
      </c>
      <c r="D267" s="117">
        <v>-0.39637305699481862</v>
      </c>
      <c r="E267" s="116">
        <v>259</v>
      </c>
      <c r="F267" s="117">
        <f t="shared" si="76"/>
        <v>-0.62947067238912735</v>
      </c>
      <c r="G267" s="116">
        <v>259</v>
      </c>
      <c r="H267" s="117">
        <f t="shared" si="76"/>
        <v>0</v>
      </c>
      <c r="I267" s="116">
        <v>385</v>
      </c>
      <c r="J267" s="117">
        <f t="shared" si="76"/>
        <v>0.4864864864864864</v>
      </c>
      <c r="K267" s="116">
        <v>950</v>
      </c>
      <c r="L267" s="117">
        <f t="shared" si="77"/>
        <v>1.4675324675324677</v>
      </c>
      <c r="M267" s="116">
        <v>822</v>
      </c>
      <c r="N267" s="117">
        <v>0.55387523629489599</v>
      </c>
      <c r="O267" s="117">
        <v>1.7039473684210527</v>
      </c>
    </row>
    <row r="268" spans="2:15" ht="6" customHeight="1" x14ac:dyDescent="0.25"/>
    <row r="269" spans="2:15" x14ac:dyDescent="0.25">
      <c r="B269" s="103" t="s">
        <v>52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18"/>
      <c r="K270" s="118"/>
      <c r="N270" s="77"/>
      <c r="O270" s="77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AA181-3CA2-46A0-B3F1-C0C400E767FD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1" t="s">
        <v>37</v>
      </c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2:18" x14ac:dyDescent="0.25"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4" spans="2:18" ht="21.75" customHeight="1" thickBot="1" x14ac:dyDescent="0.3">
      <c r="C4" s="60" t="s">
        <v>38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221</v>
      </c>
      <c r="F6" s="11" t="s">
        <v>222</v>
      </c>
      <c r="G6" s="11" t="s">
        <v>223</v>
      </c>
      <c r="H6" s="11" t="s">
        <v>224</v>
      </c>
      <c r="I6" s="11" t="s">
        <v>225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263" t="s">
        <v>39</v>
      </c>
      <c r="C7" s="266" t="s">
        <v>5</v>
      </c>
      <c r="D7" s="61" t="s">
        <v>40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264"/>
      <c r="C8" s="267"/>
      <c r="D8" s="13" t="s">
        <v>41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264"/>
      <c r="C9" s="267"/>
      <c r="D9" s="17" t="s">
        <v>42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264"/>
      <c r="C10" s="267"/>
      <c r="D10" s="17" t="s">
        <v>43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264"/>
      <c r="C11" s="267"/>
      <c r="D11" s="17" t="s">
        <v>44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264"/>
      <c r="C12" s="267"/>
      <c r="D12" s="17" t="s">
        <v>45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264"/>
      <c r="C13" s="267"/>
      <c r="D13" s="17" t="s">
        <v>46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264"/>
      <c r="C14" s="267"/>
      <c r="D14" s="17" t="s">
        <v>47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264"/>
      <c r="C15" s="267"/>
      <c r="D15" s="17" t="s">
        <v>48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264"/>
      <c r="C16" s="267"/>
      <c r="D16" s="17" t="s">
        <v>49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264"/>
      <c r="C17" s="268"/>
      <c r="D17" s="21" t="s">
        <v>50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264"/>
      <c r="C18" s="269" t="s">
        <v>15</v>
      </c>
      <c r="D18" s="61" t="s">
        <v>40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264"/>
      <c r="C19" s="270"/>
      <c r="D19" s="24" t="s">
        <v>41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264"/>
      <c r="C20" s="270"/>
      <c r="D20" s="4" t="s">
        <v>42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264"/>
      <c r="C21" s="270"/>
      <c r="D21" s="4" t="s">
        <v>43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264"/>
      <c r="C22" s="270"/>
      <c r="D22" s="4" t="s">
        <v>44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264"/>
      <c r="C23" s="270"/>
      <c r="D23" s="4" t="s">
        <v>45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264"/>
      <c r="C24" s="270"/>
      <c r="D24" s="4" t="s">
        <v>46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264"/>
      <c r="C25" s="270"/>
      <c r="D25" s="4" t="s">
        <v>47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264"/>
      <c r="C26" s="270"/>
      <c r="D26" s="4" t="s">
        <v>48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264"/>
      <c r="C27" s="270"/>
      <c r="D27" s="4" t="s">
        <v>49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264"/>
      <c r="C28" s="271"/>
      <c r="D28" s="30" t="s">
        <v>50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264"/>
      <c r="C29" s="266" t="s">
        <v>18</v>
      </c>
      <c r="D29" s="61" t="s">
        <v>40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264"/>
      <c r="C30" s="267"/>
      <c r="D30" s="13" t="s">
        <v>41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264"/>
      <c r="C31" s="267"/>
      <c r="D31" s="17" t="s">
        <v>42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264"/>
      <c r="C32" s="267"/>
      <c r="D32" s="17" t="s">
        <v>43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264"/>
      <c r="C33" s="267"/>
      <c r="D33" s="17" t="s">
        <v>44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264"/>
      <c r="C34" s="267"/>
      <c r="D34" s="17" t="s">
        <v>45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264"/>
      <c r="C35" s="267"/>
      <c r="D35" s="17" t="s">
        <v>46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264"/>
      <c r="C36" s="267"/>
      <c r="D36" s="17" t="s">
        <v>47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264"/>
      <c r="C37" s="267"/>
      <c r="D37" s="17" t="s">
        <v>48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264"/>
      <c r="C38" s="267"/>
      <c r="D38" s="17" t="s">
        <v>49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264"/>
      <c r="C39" s="268"/>
      <c r="D39" s="21" t="s">
        <v>50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264"/>
      <c r="C40" s="282" t="s">
        <v>19</v>
      </c>
      <c r="D40" s="61" t="s">
        <v>40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264"/>
      <c r="C41" s="283"/>
      <c r="D41" s="24" t="s">
        <v>41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264"/>
      <c r="C42" s="283"/>
      <c r="D42" s="4" t="s">
        <v>42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264"/>
      <c r="C43" s="283"/>
      <c r="D43" s="4" t="s">
        <v>43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264"/>
      <c r="C44" s="283"/>
      <c r="D44" s="4" t="s">
        <v>44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264"/>
      <c r="C45" s="283"/>
      <c r="D45" s="4" t="s">
        <v>45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264"/>
      <c r="C46" s="283"/>
      <c r="D46" s="4" t="s">
        <v>46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264"/>
      <c r="C47" s="283"/>
      <c r="D47" s="4" t="s">
        <v>47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264"/>
      <c r="C48" s="283"/>
      <c r="D48" s="4" t="s">
        <v>48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264"/>
      <c r="C49" s="283"/>
      <c r="D49" s="4" t="s">
        <v>49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264"/>
      <c r="C50" s="284"/>
      <c r="D50" s="30" t="s">
        <v>50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264"/>
      <c r="C51" s="272" t="s">
        <v>31</v>
      </c>
      <c r="D51" s="61" t="s">
        <v>40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264"/>
      <c r="C52" s="273"/>
      <c r="D52" s="13" t="s">
        <v>41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264"/>
      <c r="C53" s="273"/>
      <c r="D53" s="17" t="s">
        <v>42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264"/>
      <c r="C54" s="273"/>
      <c r="D54" s="17" t="s">
        <v>43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264"/>
      <c r="C55" s="273"/>
      <c r="D55" s="17" t="s">
        <v>44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264"/>
      <c r="C56" s="273"/>
      <c r="D56" s="17" t="s">
        <v>45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264"/>
      <c r="C57" s="273"/>
      <c r="D57" s="17" t="s">
        <v>46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264"/>
      <c r="C58" s="273"/>
      <c r="D58" s="17" t="s">
        <v>47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264"/>
      <c r="C59" s="273"/>
      <c r="D59" s="17" t="s">
        <v>48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264"/>
      <c r="C60" s="273"/>
      <c r="D60" s="17" t="s">
        <v>49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264"/>
      <c r="C61" s="274"/>
      <c r="D61" s="21" t="s">
        <v>50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264"/>
      <c r="C62" s="275" t="s">
        <v>51</v>
      </c>
      <c r="D62" s="61" t="s">
        <v>40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264"/>
      <c r="C63" s="276"/>
      <c r="D63" s="24" t="s">
        <v>41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264"/>
      <c r="C64" s="276"/>
      <c r="D64" s="4" t="s">
        <v>42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264"/>
      <c r="C65" s="276"/>
      <c r="D65" s="4" t="s">
        <v>43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264"/>
      <c r="C66" s="276"/>
      <c r="D66" s="4" t="s">
        <v>44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264"/>
      <c r="C67" s="276"/>
      <c r="D67" s="4" t="s">
        <v>45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264"/>
      <c r="C68" s="276"/>
      <c r="D68" s="4" t="s">
        <v>46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264"/>
      <c r="C69" s="276"/>
      <c r="D69" s="4" t="s">
        <v>47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264"/>
      <c r="C70" s="276"/>
      <c r="D70" s="4" t="s">
        <v>48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264"/>
      <c r="C71" s="276"/>
      <c r="D71" s="4" t="s">
        <v>49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265"/>
      <c r="C72" s="277"/>
      <c r="D72" s="30" t="s">
        <v>50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45"/>
    </row>
    <row r="74" spans="2:14" x14ac:dyDescent="0.25">
      <c r="B74" s="280" t="s">
        <v>52</v>
      </c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</row>
    <row r="76" spans="2:14" x14ac:dyDescent="0.25">
      <c r="B76" s="54"/>
    </row>
    <row r="77" spans="2:14" ht="21.75" customHeight="1" thickBot="1" x14ac:dyDescent="0.3">
      <c r="B77" s="262" t="s">
        <v>53</v>
      </c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227</v>
      </c>
      <c r="F79" s="11" t="s">
        <v>228</v>
      </c>
      <c r="G79" s="11" t="s">
        <v>229</v>
      </c>
      <c r="H79" s="11" t="s">
        <v>230</v>
      </c>
      <c r="I79" s="11" t="s">
        <v>231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263" t="s">
        <v>39</v>
      </c>
      <c r="C80" s="266" t="s">
        <v>5</v>
      </c>
      <c r="D80" s="61" t="s">
        <v>40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264"/>
      <c r="C81" s="267"/>
      <c r="D81" s="13" t="s">
        <v>41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264"/>
      <c r="C82" s="267"/>
      <c r="D82" s="17" t="s">
        <v>42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264"/>
      <c r="C83" s="267"/>
      <c r="D83" s="17" t="s">
        <v>43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264"/>
      <c r="C84" s="267"/>
      <c r="D84" s="17" t="s">
        <v>44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264"/>
      <c r="C85" s="267"/>
      <c r="D85" s="17" t="s">
        <v>45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264"/>
      <c r="C86" s="267"/>
      <c r="D86" s="17" t="s">
        <v>46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264"/>
      <c r="C87" s="267"/>
      <c r="D87" s="17" t="s">
        <v>47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264"/>
      <c r="C88" s="267"/>
      <c r="D88" s="17" t="s">
        <v>48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264"/>
      <c r="C89" s="267"/>
      <c r="D89" s="17" t="s">
        <v>49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264"/>
      <c r="C90" s="268"/>
      <c r="D90" s="21" t="s">
        <v>50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264"/>
      <c r="C91" s="269" t="s">
        <v>15</v>
      </c>
      <c r="D91" s="61" t="s">
        <v>40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264"/>
      <c r="C92" s="270"/>
      <c r="D92" s="24" t="s">
        <v>41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264"/>
      <c r="C93" s="270"/>
      <c r="D93" s="4" t="s">
        <v>42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264"/>
      <c r="C94" s="270"/>
      <c r="D94" s="4" t="s">
        <v>43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264"/>
      <c r="C95" s="270"/>
      <c r="D95" s="4" t="s">
        <v>44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264"/>
      <c r="C96" s="270"/>
      <c r="D96" s="4" t="s">
        <v>45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264"/>
      <c r="C97" s="270"/>
      <c r="D97" s="4" t="s">
        <v>46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264"/>
      <c r="C98" s="270"/>
      <c r="D98" s="4" t="s">
        <v>47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264"/>
      <c r="C99" s="270"/>
      <c r="D99" s="4" t="s">
        <v>48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264"/>
      <c r="C100" s="270"/>
      <c r="D100" s="4" t="s">
        <v>49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264"/>
      <c r="C101" s="271"/>
      <c r="D101" s="30" t="s">
        <v>50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264"/>
      <c r="C102" s="266" t="s">
        <v>18</v>
      </c>
      <c r="D102" s="61" t="s">
        <v>40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264"/>
      <c r="C103" s="267"/>
      <c r="D103" s="13" t="s">
        <v>41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264"/>
      <c r="C104" s="267"/>
      <c r="D104" s="17" t="s">
        <v>42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264"/>
      <c r="C105" s="267"/>
      <c r="D105" s="17" t="s">
        <v>43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264"/>
      <c r="C106" s="267"/>
      <c r="D106" s="17" t="s">
        <v>44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264"/>
      <c r="C107" s="267"/>
      <c r="D107" s="17" t="s">
        <v>45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264"/>
      <c r="C108" s="267"/>
      <c r="D108" s="17" t="s">
        <v>46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264"/>
      <c r="C109" s="267"/>
      <c r="D109" s="17" t="s">
        <v>47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264"/>
      <c r="C110" s="267"/>
      <c r="D110" s="17" t="s">
        <v>48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264"/>
      <c r="C111" s="267"/>
      <c r="D111" s="17" t="s">
        <v>49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264"/>
      <c r="C112" s="268"/>
      <c r="D112" s="21" t="s">
        <v>50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264"/>
      <c r="C113" s="269" t="s">
        <v>19</v>
      </c>
      <c r="D113" s="61" t="s">
        <v>40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264"/>
      <c r="C114" s="270"/>
      <c r="D114" s="24" t="s">
        <v>41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264"/>
      <c r="C115" s="270"/>
      <c r="D115" s="4" t="s">
        <v>42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264"/>
      <c r="C116" s="270"/>
      <c r="D116" s="4" t="s">
        <v>43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264"/>
      <c r="C117" s="270"/>
      <c r="D117" s="4" t="s">
        <v>44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264"/>
      <c r="C118" s="270"/>
      <c r="D118" s="4" t="s">
        <v>45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264"/>
      <c r="C119" s="270"/>
      <c r="D119" s="4" t="s">
        <v>46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264"/>
      <c r="C120" s="270"/>
      <c r="D120" s="4" t="s">
        <v>47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264"/>
      <c r="C121" s="270"/>
      <c r="D121" s="4" t="s">
        <v>48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264"/>
      <c r="C122" s="270"/>
      <c r="D122" s="4" t="s">
        <v>49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264"/>
      <c r="C123" s="271"/>
      <c r="D123" s="30" t="s">
        <v>50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264"/>
      <c r="C124" s="272" t="s">
        <v>31</v>
      </c>
      <c r="D124" s="61" t="s">
        <v>40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264"/>
      <c r="C125" s="273"/>
      <c r="D125" s="13" t="s">
        <v>41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264"/>
      <c r="C126" s="273"/>
      <c r="D126" s="17" t="s">
        <v>42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264"/>
      <c r="C127" s="273"/>
      <c r="D127" s="17" t="s">
        <v>43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264"/>
      <c r="C128" s="273"/>
      <c r="D128" s="17" t="s">
        <v>44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264"/>
      <c r="C129" s="273"/>
      <c r="D129" s="17" t="s">
        <v>45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264"/>
      <c r="C130" s="273"/>
      <c r="D130" s="17" t="s">
        <v>46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264"/>
      <c r="C131" s="273"/>
      <c r="D131" s="17" t="s">
        <v>47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264"/>
      <c r="C132" s="273"/>
      <c r="D132" s="17" t="s">
        <v>48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264"/>
      <c r="C133" s="273"/>
      <c r="D133" s="17" t="s">
        <v>49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264"/>
      <c r="C134" s="274"/>
      <c r="D134" s="21" t="s">
        <v>50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264"/>
      <c r="C135" s="275" t="s">
        <v>34</v>
      </c>
      <c r="D135" s="61" t="s">
        <v>40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264"/>
      <c r="C136" s="270"/>
      <c r="D136" s="24" t="s">
        <v>41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264"/>
      <c r="C137" s="270"/>
      <c r="D137" s="4" t="s">
        <v>42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264"/>
      <c r="C138" s="270"/>
      <c r="D138" s="4" t="s">
        <v>43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264"/>
      <c r="C139" s="270"/>
      <c r="D139" s="4" t="s">
        <v>44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264"/>
      <c r="C140" s="270"/>
      <c r="D140" s="4" t="s">
        <v>45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264"/>
      <c r="C141" s="270"/>
      <c r="D141" s="4" t="s">
        <v>46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264"/>
      <c r="C142" s="270"/>
      <c r="D142" s="4" t="s">
        <v>47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264"/>
      <c r="C143" s="270"/>
      <c r="D143" s="4" t="s">
        <v>48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264"/>
      <c r="C144" s="270"/>
      <c r="D144" s="4" t="s">
        <v>49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265"/>
      <c r="C145" s="271"/>
      <c r="D145" s="30" t="s">
        <v>50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45"/>
    </row>
    <row r="147" spans="2:14" x14ac:dyDescent="0.25">
      <c r="B147" s="280" t="s">
        <v>52</v>
      </c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</row>
    <row r="148" spans="2:14" x14ac:dyDescent="0.25">
      <c r="B148" s="58"/>
    </row>
    <row r="150" spans="2:14" ht="21.75" thickBot="1" x14ac:dyDescent="0.3">
      <c r="B150" s="262" t="s">
        <v>53</v>
      </c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263" t="s">
        <v>39</v>
      </c>
      <c r="C153" s="266" t="s">
        <v>5</v>
      </c>
      <c r="D153" s="61" t="s">
        <v>40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64"/>
      <c r="C154" s="267"/>
      <c r="D154" s="13" t="s">
        <v>41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264"/>
      <c r="C155" s="267"/>
      <c r="D155" s="17" t="s">
        <v>42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264"/>
      <c r="C156" s="267"/>
      <c r="D156" s="17" t="s">
        <v>43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264"/>
      <c r="C157" s="267"/>
      <c r="D157" s="17" t="s">
        <v>44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264"/>
      <c r="C158" s="267"/>
      <c r="D158" s="17" t="s">
        <v>45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264"/>
      <c r="C159" s="267"/>
      <c r="D159" s="17" t="s">
        <v>46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264"/>
      <c r="C160" s="267"/>
      <c r="D160" s="17" t="s">
        <v>47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264"/>
      <c r="C161" s="267"/>
      <c r="D161" s="17" t="s">
        <v>48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264"/>
      <c r="C162" s="267"/>
      <c r="D162" s="17" t="s">
        <v>49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264"/>
      <c r="C163" s="268"/>
      <c r="D163" s="21" t="s">
        <v>50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264"/>
      <c r="C164" s="269" t="s">
        <v>15</v>
      </c>
      <c r="D164" s="61" t="s">
        <v>40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264"/>
      <c r="C165" s="270"/>
      <c r="D165" s="24" t="s">
        <v>41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264"/>
      <c r="C166" s="270"/>
      <c r="D166" s="4" t="s">
        <v>42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264"/>
      <c r="C167" s="270"/>
      <c r="D167" s="4" t="s">
        <v>43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264"/>
      <c r="C168" s="270"/>
      <c r="D168" s="4" t="s">
        <v>44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264"/>
      <c r="C169" s="270"/>
      <c r="D169" s="4" t="s">
        <v>45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264"/>
      <c r="C170" s="270"/>
      <c r="D170" s="4" t="s">
        <v>46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264"/>
      <c r="C171" s="270"/>
      <c r="D171" s="4" t="s">
        <v>47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264"/>
      <c r="C172" s="270"/>
      <c r="D172" s="4" t="s">
        <v>48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264"/>
      <c r="C173" s="270"/>
      <c r="D173" s="4" t="s">
        <v>49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264"/>
      <c r="C174" s="271"/>
      <c r="D174" s="30" t="s">
        <v>50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264"/>
      <c r="C175" s="266" t="s">
        <v>18</v>
      </c>
      <c r="D175" s="61" t="s">
        <v>40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264"/>
      <c r="C176" s="267"/>
      <c r="D176" s="13" t="s">
        <v>41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264"/>
      <c r="C177" s="267"/>
      <c r="D177" s="17" t="s">
        <v>42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264"/>
      <c r="C178" s="267"/>
      <c r="D178" s="17" t="s">
        <v>43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264"/>
      <c r="C179" s="267"/>
      <c r="D179" s="17" t="s">
        <v>44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264"/>
      <c r="C180" s="267"/>
      <c r="D180" s="17" t="s">
        <v>45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264"/>
      <c r="C181" s="267"/>
      <c r="D181" s="17" t="s">
        <v>46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264"/>
      <c r="C182" s="267"/>
      <c r="D182" s="17" t="s">
        <v>47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264"/>
      <c r="C183" s="267"/>
      <c r="D183" s="17" t="s">
        <v>48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264"/>
      <c r="C184" s="267"/>
      <c r="D184" s="17" t="s">
        <v>49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264"/>
      <c r="C185" s="268"/>
      <c r="D185" s="21" t="s">
        <v>50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264"/>
      <c r="C186" s="269" t="s">
        <v>19</v>
      </c>
      <c r="D186" s="61" t="s">
        <v>40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264"/>
      <c r="C187" s="270"/>
      <c r="D187" s="24" t="s">
        <v>41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264"/>
      <c r="C188" s="270"/>
      <c r="D188" s="4" t="s">
        <v>42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264"/>
      <c r="C189" s="270"/>
      <c r="D189" s="4" t="s">
        <v>43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264"/>
      <c r="C190" s="270"/>
      <c r="D190" s="4" t="s">
        <v>44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264"/>
      <c r="C191" s="270"/>
      <c r="D191" s="4" t="s">
        <v>45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264"/>
      <c r="C192" s="270"/>
      <c r="D192" s="4" t="s">
        <v>46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264"/>
      <c r="C193" s="270"/>
      <c r="D193" s="4" t="s">
        <v>47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264"/>
      <c r="C194" s="270"/>
      <c r="D194" s="4" t="s">
        <v>48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264"/>
      <c r="C195" s="270"/>
      <c r="D195" s="4" t="s">
        <v>49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264"/>
      <c r="C196" s="271"/>
      <c r="D196" s="30" t="s">
        <v>50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264"/>
      <c r="C197" s="272" t="s">
        <v>31</v>
      </c>
      <c r="D197" s="61" t="s">
        <v>40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264"/>
      <c r="C198" s="273"/>
      <c r="D198" s="13" t="s">
        <v>41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264"/>
      <c r="C199" s="273"/>
      <c r="D199" s="17" t="s">
        <v>42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264"/>
      <c r="C200" s="273"/>
      <c r="D200" s="17" t="s">
        <v>43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264"/>
      <c r="C201" s="273"/>
      <c r="D201" s="17" t="s">
        <v>44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264"/>
      <c r="C202" s="273"/>
      <c r="D202" s="17" t="s">
        <v>45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264"/>
      <c r="C203" s="273"/>
      <c r="D203" s="17" t="s">
        <v>46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264"/>
      <c r="C204" s="273"/>
      <c r="D204" s="17" t="s">
        <v>47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264"/>
      <c r="C205" s="273"/>
      <c r="D205" s="17" t="s">
        <v>48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264"/>
      <c r="C206" s="273"/>
      <c r="D206" s="17" t="s">
        <v>49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264"/>
      <c r="C207" s="274"/>
      <c r="D207" s="21" t="s">
        <v>50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264"/>
      <c r="C208" s="275" t="s">
        <v>54</v>
      </c>
      <c r="D208" s="61" t="s">
        <v>40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264"/>
      <c r="C209" s="270"/>
      <c r="D209" s="24" t="s">
        <v>41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264"/>
      <c r="C210" s="270"/>
      <c r="D210" s="4" t="s">
        <v>42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264"/>
      <c r="C211" s="270"/>
      <c r="D211" s="4" t="s">
        <v>43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264"/>
      <c r="C212" s="270"/>
      <c r="D212" s="4" t="s">
        <v>44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264"/>
      <c r="C213" s="270"/>
      <c r="D213" s="4" t="s">
        <v>45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264"/>
      <c r="C214" s="270"/>
      <c r="D214" s="4" t="s">
        <v>46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264"/>
      <c r="C215" s="270"/>
      <c r="D215" s="4" t="s">
        <v>47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264"/>
      <c r="C216" s="270"/>
      <c r="D216" s="4" t="s">
        <v>48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264"/>
      <c r="C217" s="270"/>
      <c r="D217" s="4" t="s">
        <v>49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265"/>
      <c r="C218" s="271"/>
      <c r="D218" s="30" t="s">
        <v>50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278"/>
      <c r="M219" s="278"/>
      <c r="N219" s="45"/>
    </row>
    <row r="220" spans="2:14" x14ac:dyDescent="0.25">
      <c r="B220" s="280" t="s">
        <v>52</v>
      </c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59AD-D5B4-4305-9068-25643EABBC53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 t="s">
        <v>282</v>
      </c>
      <c r="F7" s="291"/>
      <c r="G7" s="292" t="s">
        <v>283</v>
      </c>
      <c r="H7" s="291"/>
      <c r="I7" s="292" t="s">
        <v>284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12429</v>
      </c>
      <c r="D9" s="114">
        <v>-8.3136618471525536E-2</v>
      </c>
      <c r="E9" s="113">
        <v>13603</v>
      </c>
      <c r="F9" s="114">
        <f t="shared" ref="F9:L21" si="0">IFERROR(E9/C9-1,"-")</f>
        <v>9.4456512993804864E-2</v>
      </c>
      <c r="G9" s="113">
        <v>2763</v>
      </c>
      <c r="H9" s="114">
        <f t="shared" si="0"/>
        <v>-0.79688304050577075</v>
      </c>
      <c r="I9" s="113">
        <v>11400</v>
      </c>
      <c r="J9" s="114">
        <f t="shared" si="0"/>
        <v>3.1259500542888166</v>
      </c>
      <c r="K9" s="113">
        <v>14353</v>
      </c>
      <c r="L9" s="114">
        <f t="shared" si="0"/>
        <v>0.25903508771929817</v>
      </c>
      <c r="M9" s="113">
        <v>14581</v>
      </c>
      <c r="N9" s="114">
        <f t="shared" ref="N9:N13" si="1">IFERROR(M9/K9-1,"-")</f>
        <v>1.5885180798439258E-2</v>
      </c>
      <c r="O9" s="114">
        <f t="shared" ref="O9" si="2">IFERROR(M9/C9-1,"-")</f>
        <v>0.17314345482339699</v>
      </c>
    </row>
    <row r="10" spans="1:16" x14ac:dyDescent="0.25">
      <c r="A10" s="1" t="s">
        <v>69</v>
      </c>
      <c r="B10" s="112" t="s">
        <v>70</v>
      </c>
      <c r="C10" s="113">
        <v>13453</v>
      </c>
      <c r="D10" s="114">
        <v>1.5320754716981133E-2</v>
      </c>
      <c r="E10" s="113">
        <v>14342</v>
      </c>
      <c r="F10" s="114">
        <f t="shared" si="0"/>
        <v>6.6081914814539511E-2</v>
      </c>
      <c r="G10" s="113">
        <v>3097</v>
      </c>
      <c r="H10" s="114">
        <f t="shared" si="0"/>
        <v>-0.78406080044624182</v>
      </c>
      <c r="I10" s="113">
        <v>11383</v>
      </c>
      <c r="J10" s="114">
        <f t="shared" si="0"/>
        <v>2.6754924120116241</v>
      </c>
      <c r="K10" s="113">
        <v>14251</v>
      </c>
      <c r="L10" s="114">
        <f t="shared" si="0"/>
        <v>0.25195466924360899</v>
      </c>
      <c r="M10" s="113">
        <v>15138</v>
      </c>
      <c r="N10" s="114">
        <f t="shared" si="1"/>
        <v>6.2241246228334823E-2</v>
      </c>
      <c r="O10" s="114">
        <f>IFERROR(M10/C10-1,"-")</f>
        <v>0.12525087341113506</v>
      </c>
    </row>
    <row r="11" spans="1:16" x14ac:dyDescent="0.25">
      <c r="A11" s="1" t="s">
        <v>71</v>
      </c>
      <c r="B11" s="112" t="s">
        <v>72</v>
      </c>
      <c r="C11" s="113">
        <v>13930</v>
      </c>
      <c r="D11" s="114">
        <v>-6.3025492701957342E-2</v>
      </c>
      <c r="E11" s="113">
        <v>5714</v>
      </c>
      <c r="F11" s="114">
        <f t="shared" si="0"/>
        <v>-0.58980617372577171</v>
      </c>
      <c r="G11" s="113">
        <v>4959</v>
      </c>
      <c r="H11" s="114">
        <f t="shared" si="0"/>
        <v>-0.13213160658032896</v>
      </c>
      <c r="I11" s="113">
        <v>12710</v>
      </c>
      <c r="J11" s="114">
        <f t="shared" si="0"/>
        <v>1.5630167372454125</v>
      </c>
      <c r="K11" s="113">
        <v>15603</v>
      </c>
      <c r="L11" s="114">
        <f t="shared" si="0"/>
        <v>0.22761605035405186</v>
      </c>
      <c r="M11" s="113">
        <v>15292</v>
      </c>
      <c r="N11" s="114">
        <f t="shared" si="1"/>
        <v>-1.9932064346599998E-2</v>
      </c>
      <c r="O11" s="114">
        <f t="shared" ref="O11:O13" si="3">IFERROR(M11/C11-1,"-")</f>
        <v>9.7774587221823417E-2</v>
      </c>
    </row>
    <row r="12" spans="1:16" x14ac:dyDescent="0.25">
      <c r="A12" s="1" t="s">
        <v>73</v>
      </c>
      <c r="B12" s="112" t="s">
        <v>74</v>
      </c>
      <c r="C12" s="113">
        <v>12265</v>
      </c>
      <c r="D12" s="114">
        <v>6.0160774483533519E-2</v>
      </c>
      <c r="E12" s="113">
        <v>0</v>
      </c>
      <c r="F12" s="114">
        <f t="shared" si="0"/>
        <v>-1</v>
      </c>
      <c r="G12" s="113">
        <v>4088</v>
      </c>
      <c r="H12" s="114" t="str">
        <f t="shared" si="0"/>
        <v>-</v>
      </c>
      <c r="I12" s="113">
        <v>12193</v>
      </c>
      <c r="J12" s="114">
        <f t="shared" si="0"/>
        <v>1.9826320939334638</v>
      </c>
      <c r="K12" s="113">
        <v>12703</v>
      </c>
      <c r="L12" s="114">
        <f t="shared" si="0"/>
        <v>4.1827277946362651E-2</v>
      </c>
      <c r="M12" s="113">
        <v>13439</v>
      </c>
      <c r="N12" s="114">
        <f t="shared" si="1"/>
        <v>5.793906951113903E-2</v>
      </c>
      <c r="O12" s="114">
        <f t="shared" si="3"/>
        <v>9.5719527109661584E-2</v>
      </c>
    </row>
    <row r="13" spans="1:16" x14ac:dyDescent="0.25">
      <c r="A13" s="1" t="s">
        <v>75</v>
      </c>
      <c r="B13" s="112" t="s">
        <v>76</v>
      </c>
      <c r="C13" s="113">
        <v>11342</v>
      </c>
      <c r="D13" s="114">
        <v>0.10127196815224782</v>
      </c>
      <c r="E13" s="113">
        <v>0</v>
      </c>
      <c r="F13" s="114">
        <f t="shared" si="0"/>
        <v>-1</v>
      </c>
      <c r="G13" s="113">
        <v>5644</v>
      </c>
      <c r="H13" s="114" t="str">
        <f t="shared" si="0"/>
        <v>-</v>
      </c>
      <c r="I13" s="113">
        <v>10085</v>
      </c>
      <c r="J13" s="114">
        <f t="shared" si="0"/>
        <v>0.78685329553508154</v>
      </c>
      <c r="K13" s="113">
        <v>12793</v>
      </c>
      <c r="L13" s="114">
        <f t="shared" si="0"/>
        <v>0.26851760039662875</v>
      </c>
      <c r="M13" s="113">
        <v>12513</v>
      </c>
      <c r="N13" s="114">
        <f t="shared" si="1"/>
        <v>-2.1886969436410553E-2</v>
      </c>
      <c r="O13" s="114">
        <f t="shared" si="3"/>
        <v>0.10324457767589501</v>
      </c>
    </row>
    <row r="14" spans="1:16" x14ac:dyDescent="0.25">
      <c r="A14" s="1" t="s">
        <v>77</v>
      </c>
      <c r="B14" s="112" t="s">
        <v>78</v>
      </c>
      <c r="C14" s="113">
        <v>8525</v>
      </c>
      <c r="D14" s="114">
        <v>-6.1536767943637161E-2</v>
      </c>
      <c r="E14" s="113">
        <v>0</v>
      </c>
      <c r="F14" s="114">
        <f t="shared" si="0"/>
        <v>-1</v>
      </c>
      <c r="G14" s="113">
        <v>5487</v>
      </c>
      <c r="H14" s="114" t="str">
        <f t="shared" si="0"/>
        <v>-</v>
      </c>
      <c r="I14" s="113">
        <v>11277</v>
      </c>
      <c r="J14" s="114">
        <f t="shared" si="0"/>
        <v>1.0552214324767633</v>
      </c>
      <c r="K14" s="113">
        <v>10373</v>
      </c>
      <c r="L14" s="114">
        <f t="shared" si="0"/>
        <v>-8.0163163962046591E-2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9185</v>
      </c>
      <c r="D15" s="114">
        <v>1.3014227418109536E-2</v>
      </c>
      <c r="E15" s="113">
        <v>0</v>
      </c>
      <c r="F15" s="114">
        <f t="shared" si="0"/>
        <v>-1</v>
      </c>
      <c r="G15" s="113">
        <v>5672</v>
      </c>
      <c r="H15" s="114" t="str">
        <f t="shared" si="0"/>
        <v>-</v>
      </c>
      <c r="I15" s="113">
        <v>10710</v>
      </c>
      <c r="J15" s="114">
        <f t="shared" si="0"/>
        <v>0.8882228490832158</v>
      </c>
      <c r="K15" s="113">
        <v>9594</v>
      </c>
      <c r="L15" s="114">
        <f t="shared" si="0"/>
        <v>-0.10420168067226887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9176</v>
      </c>
      <c r="D16" s="114">
        <v>-4.4483020505587945E-3</v>
      </c>
      <c r="E16" s="113">
        <v>6941</v>
      </c>
      <c r="F16" s="114">
        <f t="shared" si="0"/>
        <v>-0.24357018308631206</v>
      </c>
      <c r="G16" s="113">
        <v>8587</v>
      </c>
      <c r="H16" s="114">
        <f t="shared" si="0"/>
        <v>0.23714162224463342</v>
      </c>
      <c r="I16" s="113">
        <v>10270</v>
      </c>
      <c r="J16" s="114">
        <f t="shared" si="0"/>
        <v>0.19599394433445916</v>
      </c>
      <c r="K16" s="113">
        <v>11871</v>
      </c>
      <c r="L16" s="114">
        <f t="shared" si="0"/>
        <v>0.15589094449853946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8003</v>
      </c>
      <c r="D17" s="114">
        <v>-0.2460668864813943</v>
      </c>
      <c r="E17" s="113">
        <v>3767</v>
      </c>
      <c r="F17" s="114">
        <f t="shared" si="0"/>
        <v>-0.5293015119330251</v>
      </c>
      <c r="G17" s="113">
        <v>9600</v>
      </c>
      <c r="H17" s="114">
        <f t="shared" si="0"/>
        <v>1.5484470400849482</v>
      </c>
      <c r="I17" s="113">
        <v>10967</v>
      </c>
      <c r="J17" s="114">
        <f t="shared" si="0"/>
        <v>0.14239583333333328</v>
      </c>
      <c r="K17" s="113">
        <v>10606</v>
      </c>
      <c r="L17" s="114">
        <f t="shared" si="0"/>
        <v>-3.2916932616029904E-2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10636</v>
      </c>
      <c r="D18" s="114">
        <v>4.0592844331162059E-3</v>
      </c>
      <c r="E18" s="113">
        <v>3603</v>
      </c>
      <c r="F18" s="114">
        <f t="shared" si="0"/>
        <v>-0.66124482888303882</v>
      </c>
      <c r="G18" s="113">
        <v>10119</v>
      </c>
      <c r="H18" s="114">
        <f t="shared" si="0"/>
        <v>1.8084929225645294</v>
      </c>
      <c r="I18" s="113">
        <v>11595</v>
      </c>
      <c r="J18" s="114">
        <f t="shared" si="0"/>
        <v>0.14586421583160392</v>
      </c>
      <c r="K18" s="113">
        <v>11107</v>
      </c>
      <c r="L18" s="114">
        <f t="shared" si="0"/>
        <v>-4.208710651142733E-2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14162</v>
      </c>
      <c r="D19" s="114">
        <v>1.5488312060806031E-2</v>
      </c>
      <c r="E19" s="113">
        <v>3555</v>
      </c>
      <c r="F19" s="114">
        <f t="shared" si="0"/>
        <v>-0.74897613331450352</v>
      </c>
      <c r="G19" s="113">
        <v>12186</v>
      </c>
      <c r="H19" s="114">
        <f t="shared" si="0"/>
        <v>2.4278481012658228</v>
      </c>
      <c r="I19" s="113">
        <v>13053</v>
      </c>
      <c r="J19" s="114">
        <f t="shared" si="0"/>
        <v>7.1147218119153033E-2</v>
      </c>
      <c r="K19" s="113">
        <v>13216</v>
      </c>
      <c r="L19" s="114">
        <f t="shared" si="0"/>
        <v>1.2487550754615828E-2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13020</v>
      </c>
      <c r="D20" s="114">
        <v>7.5839653304441423E-3</v>
      </c>
      <c r="E20" s="113">
        <v>4049</v>
      </c>
      <c r="F20" s="114">
        <f t="shared" si="0"/>
        <v>-0.68901689708141323</v>
      </c>
      <c r="G20" s="113">
        <v>11200</v>
      </c>
      <c r="H20" s="114">
        <f t="shared" si="0"/>
        <v>1.766115090145715</v>
      </c>
      <c r="I20" s="113">
        <v>12114</v>
      </c>
      <c r="J20" s="114">
        <f t="shared" si="0"/>
        <v>8.1607142857142767E-2</v>
      </c>
      <c r="K20" s="113">
        <v>11864</v>
      </c>
      <c r="L20" s="114">
        <f t="shared" si="0"/>
        <v>-2.06372791811128E-2</v>
      </c>
      <c r="M20" s="113"/>
      <c r="N20" s="114"/>
      <c r="O20" s="114"/>
    </row>
    <row r="21" spans="1:16" ht="15.75" x14ac:dyDescent="0.25">
      <c r="A21" s="1"/>
      <c r="B21" s="115" t="s">
        <v>27</v>
      </c>
      <c r="C21" s="116">
        <v>136126</v>
      </c>
      <c r="D21" s="117">
        <v>-2.0570565168903099E-2</v>
      </c>
      <c r="E21" s="116">
        <v>59047</v>
      </c>
      <c r="F21" s="117">
        <f t="shared" si="0"/>
        <v>-0.56623275494762204</v>
      </c>
      <c r="G21" s="116">
        <v>83402</v>
      </c>
      <c r="H21" s="117">
        <f t="shared" si="0"/>
        <v>0.41246803393906539</v>
      </c>
      <c r="I21" s="116">
        <v>137757</v>
      </c>
      <c r="J21" s="117">
        <f t="shared" si="0"/>
        <v>0.65172298026426234</v>
      </c>
      <c r="K21" s="116">
        <v>148334</v>
      </c>
      <c r="L21" s="117">
        <f t="shared" si="0"/>
        <v>7.6780127325653202E-2</v>
      </c>
      <c r="M21" s="116">
        <v>70963</v>
      </c>
      <c r="N21" s="117">
        <v>1.807669684231672E-2</v>
      </c>
      <c r="O21" s="117">
        <v>0.11895488733660264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2" t="s">
        <v>285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v>2019</v>
      </c>
      <c r="D29" s="291"/>
      <c r="E29" s="292" t="s">
        <v>282</v>
      </c>
      <c r="F29" s="291"/>
      <c r="G29" s="292" t="s">
        <v>283</v>
      </c>
      <c r="H29" s="291"/>
      <c r="I29" s="292" t="s">
        <v>284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68</v>
      </c>
      <c r="C31" s="113">
        <v>12429</v>
      </c>
      <c r="D31" s="114">
        <v>-8.3136618471525536E-2</v>
      </c>
      <c r="E31" s="113">
        <v>13603</v>
      </c>
      <c r="F31" s="114">
        <f t="shared" ref="F31:J43" si="4">IFERROR(E31/C31-1,"-")</f>
        <v>9.4456512993804864E-2</v>
      </c>
      <c r="G31" s="113">
        <v>2763</v>
      </c>
      <c r="H31" s="114">
        <f t="shared" si="4"/>
        <v>-0.79688304050577075</v>
      </c>
      <c r="I31" s="113">
        <v>11400</v>
      </c>
      <c r="J31" s="114">
        <f t="shared" si="4"/>
        <v>3.1259500542888166</v>
      </c>
      <c r="K31" s="113">
        <v>14353</v>
      </c>
      <c r="L31" s="114">
        <f t="shared" ref="L31:L43" si="5">IFERROR(K31/I31-1,"-")</f>
        <v>0.25903508771929817</v>
      </c>
      <c r="M31" s="113">
        <v>14581</v>
      </c>
      <c r="N31" s="114">
        <f t="shared" ref="N31:N35" si="6">IFERROR(M31/K31-1,"-")</f>
        <v>1.5885180798439258E-2</v>
      </c>
      <c r="O31" s="114">
        <f t="shared" ref="O31" si="7">IFERROR(M31/C31-1,"-")</f>
        <v>0.17314345482339699</v>
      </c>
    </row>
    <row r="32" spans="1:16" x14ac:dyDescent="0.25">
      <c r="B32" s="112" t="s">
        <v>70</v>
      </c>
      <c r="C32" s="113">
        <v>13453</v>
      </c>
      <c r="D32" s="114">
        <v>1.5320754716981133E-2</v>
      </c>
      <c r="E32" s="113">
        <v>14342</v>
      </c>
      <c r="F32" s="114">
        <f t="shared" si="4"/>
        <v>6.6081914814539511E-2</v>
      </c>
      <c r="G32" s="113">
        <v>3097</v>
      </c>
      <c r="H32" s="114">
        <f t="shared" si="4"/>
        <v>-0.78406080044624182</v>
      </c>
      <c r="I32" s="113">
        <v>11383</v>
      </c>
      <c r="J32" s="114">
        <f t="shared" si="4"/>
        <v>2.6754924120116241</v>
      </c>
      <c r="K32" s="113">
        <v>14251</v>
      </c>
      <c r="L32" s="114">
        <f t="shared" si="5"/>
        <v>0.25195466924360899</v>
      </c>
      <c r="M32" s="113">
        <v>15138</v>
      </c>
      <c r="N32" s="114">
        <f t="shared" si="6"/>
        <v>6.2241246228334823E-2</v>
      </c>
      <c r="O32" s="114">
        <f>IFERROR(M32/C32-1,"-")</f>
        <v>0.12525087341113506</v>
      </c>
    </row>
    <row r="33" spans="2:16" x14ac:dyDescent="0.25">
      <c r="B33" s="112" t="s">
        <v>72</v>
      </c>
      <c r="C33" s="113">
        <v>13930</v>
      </c>
      <c r="D33" s="114">
        <v>-6.3025492701957342E-2</v>
      </c>
      <c r="E33" s="113">
        <v>5714</v>
      </c>
      <c r="F33" s="114">
        <f t="shared" si="4"/>
        <v>-0.58980617372577171</v>
      </c>
      <c r="G33" s="113">
        <v>4959</v>
      </c>
      <c r="H33" s="114">
        <f t="shared" si="4"/>
        <v>-0.13213160658032896</v>
      </c>
      <c r="I33" s="113">
        <v>12710</v>
      </c>
      <c r="J33" s="114">
        <f t="shared" si="4"/>
        <v>1.5630167372454125</v>
      </c>
      <c r="K33" s="113">
        <v>15603</v>
      </c>
      <c r="L33" s="114">
        <f t="shared" si="5"/>
        <v>0.22761605035405186</v>
      </c>
      <c r="M33" s="113">
        <v>15292</v>
      </c>
      <c r="N33" s="114">
        <f t="shared" si="6"/>
        <v>-1.9932064346599998E-2</v>
      </c>
      <c r="O33" s="114">
        <f t="shared" ref="O33:O35" si="8">IFERROR(M33/C33-1,"-")</f>
        <v>9.7774587221823417E-2</v>
      </c>
    </row>
    <row r="34" spans="2:16" x14ac:dyDescent="0.25">
      <c r="B34" s="112" t="s">
        <v>74</v>
      </c>
      <c r="C34" s="113">
        <v>12265</v>
      </c>
      <c r="D34" s="114">
        <v>6.0160774483533519E-2</v>
      </c>
      <c r="E34" s="113">
        <v>0</v>
      </c>
      <c r="F34" s="114">
        <f t="shared" si="4"/>
        <v>-1</v>
      </c>
      <c r="G34" s="113">
        <v>4088</v>
      </c>
      <c r="H34" s="114" t="str">
        <f t="shared" si="4"/>
        <v>-</v>
      </c>
      <c r="I34" s="113">
        <v>12193</v>
      </c>
      <c r="J34" s="114">
        <f t="shared" si="4"/>
        <v>1.9826320939334638</v>
      </c>
      <c r="K34" s="113">
        <v>12703</v>
      </c>
      <c r="L34" s="114">
        <f t="shared" si="5"/>
        <v>4.1827277946362651E-2</v>
      </c>
      <c r="M34" s="113">
        <v>13439</v>
      </c>
      <c r="N34" s="114">
        <f t="shared" si="6"/>
        <v>5.793906951113903E-2</v>
      </c>
      <c r="O34" s="114">
        <f t="shared" si="8"/>
        <v>9.5719527109661584E-2</v>
      </c>
    </row>
    <row r="35" spans="2:16" x14ac:dyDescent="0.25">
      <c r="B35" s="112" t="s">
        <v>76</v>
      </c>
      <c r="C35" s="113">
        <v>11342</v>
      </c>
      <c r="D35" s="114">
        <v>0.10127196815224782</v>
      </c>
      <c r="E35" s="113">
        <v>0</v>
      </c>
      <c r="F35" s="114">
        <f t="shared" si="4"/>
        <v>-1</v>
      </c>
      <c r="G35" s="113">
        <v>5644</v>
      </c>
      <c r="H35" s="114" t="str">
        <f t="shared" si="4"/>
        <v>-</v>
      </c>
      <c r="I35" s="113">
        <v>10085</v>
      </c>
      <c r="J35" s="114">
        <f t="shared" si="4"/>
        <v>0.78685329553508154</v>
      </c>
      <c r="K35" s="113">
        <v>12793</v>
      </c>
      <c r="L35" s="114">
        <f t="shared" si="5"/>
        <v>0.26851760039662875</v>
      </c>
      <c r="M35" s="113">
        <v>12513</v>
      </c>
      <c r="N35" s="114">
        <f t="shared" si="6"/>
        <v>-2.1886969436410553E-2</v>
      </c>
      <c r="O35" s="114">
        <f t="shared" si="8"/>
        <v>0.10324457767589501</v>
      </c>
    </row>
    <row r="36" spans="2:16" x14ac:dyDescent="0.25">
      <c r="B36" s="112" t="s">
        <v>78</v>
      </c>
      <c r="C36" s="113">
        <v>8525</v>
      </c>
      <c r="D36" s="114">
        <v>-6.1536767943637161E-2</v>
      </c>
      <c r="E36" s="113">
        <v>0</v>
      </c>
      <c r="F36" s="114">
        <f t="shared" si="4"/>
        <v>-1</v>
      </c>
      <c r="G36" s="113">
        <v>5487</v>
      </c>
      <c r="H36" s="114" t="str">
        <f t="shared" si="4"/>
        <v>-</v>
      </c>
      <c r="I36" s="113">
        <v>11277</v>
      </c>
      <c r="J36" s="114">
        <f t="shared" si="4"/>
        <v>1.0552214324767633</v>
      </c>
      <c r="K36" s="113">
        <v>10373</v>
      </c>
      <c r="L36" s="114">
        <f t="shared" si="5"/>
        <v>-8.0163163962046591E-2</v>
      </c>
      <c r="M36" s="113"/>
      <c r="N36" s="114"/>
      <c r="O36" s="114"/>
    </row>
    <row r="37" spans="2:16" x14ac:dyDescent="0.25">
      <c r="B37" s="112" t="s">
        <v>80</v>
      </c>
      <c r="C37" s="113">
        <v>9185</v>
      </c>
      <c r="D37" s="114">
        <v>1.3014227418109536E-2</v>
      </c>
      <c r="E37" s="113">
        <v>0</v>
      </c>
      <c r="F37" s="114">
        <f t="shared" si="4"/>
        <v>-1</v>
      </c>
      <c r="G37" s="113">
        <v>5672</v>
      </c>
      <c r="H37" s="114" t="str">
        <f t="shared" si="4"/>
        <v>-</v>
      </c>
      <c r="I37" s="113">
        <v>10710</v>
      </c>
      <c r="J37" s="114">
        <f t="shared" si="4"/>
        <v>0.8882228490832158</v>
      </c>
      <c r="K37" s="113">
        <v>9594</v>
      </c>
      <c r="L37" s="114">
        <f t="shared" si="5"/>
        <v>-0.10420168067226887</v>
      </c>
      <c r="M37" s="113"/>
      <c r="N37" s="114"/>
      <c r="O37" s="114"/>
    </row>
    <row r="38" spans="2:16" x14ac:dyDescent="0.25">
      <c r="B38" s="112" t="s">
        <v>82</v>
      </c>
      <c r="C38" s="113">
        <v>9176</v>
      </c>
      <c r="D38" s="114">
        <v>-4.4483020505587945E-3</v>
      </c>
      <c r="E38" s="113">
        <v>6941</v>
      </c>
      <c r="F38" s="114">
        <f t="shared" si="4"/>
        <v>-0.24357018308631206</v>
      </c>
      <c r="G38" s="113">
        <v>8587</v>
      </c>
      <c r="H38" s="114">
        <f t="shared" si="4"/>
        <v>0.23714162224463342</v>
      </c>
      <c r="I38" s="113">
        <v>10270</v>
      </c>
      <c r="J38" s="114">
        <f t="shared" si="4"/>
        <v>0.19599394433445916</v>
      </c>
      <c r="K38" s="113">
        <v>11871</v>
      </c>
      <c r="L38" s="114">
        <f t="shared" si="5"/>
        <v>0.15589094449853946</v>
      </c>
      <c r="M38" s="113"/>
      <c r="N38" s="114"/>
      <c r="O38" s="114"/>
    </row>
    <row r="39" spans="2:16" x14ac:dyDescent="0.25">
      <c r="B39" s="112" t="s">
        <v>84</v>
      </c>
      <c r="C39" s="113">
        <v>8003</v>
      </c>
      <c r="D39" s="114">
        <v>-0.2460668864813943</v>
      </c>
      <c r="E39" s="113">
        <v>3767</v>
      </c>
      <c r="F39" s="114">
        <f t="shared" si="4"/>
        <v>-0.5293015119330251</v>
      </c>
      <c r="G39" s="113">
        <v>9600</v>
      </c>
      <c r="H39" s="114">
        <f t="shared" si="4"/>
        <v>1.5484470400849482</v>
      </c>
      <c r="I39" s="113">
        <v>10967</v>
      </c>
      <c r="J39" s="114">
        <f t="shared" si="4"/>
        <v>0.14239583333333328</v>
      </c>
      <c r="K39" s="113">
        <v>10606</v>
      </c>
      <c r="L39" s="114">
        <f t="shared" si="5"/>
        <v>-3.2916932616029904E-2</v>
      </c>
      <c r="M39" s="113"/>
      <c r="N39" s="114"/>
      <c r="O39" s="114"/>
    </row>
    <row r="40" spans="2:16" x14ac:dyDescent="0.25">
      <c r="B40" s="112" t="s">
        <v>86</v>
      </c>
      <c r="C40" s="113">
        <v>10636</v>
      </c>
      <c r="D40" s="114">
        <v>4.0592844331162059E-3</v>
      </c>
      <c r="E40" s="113">
        <v>3603</v>
      </c>
      <c r="F40" s="114">
        <f t="shared" si="4"/>
        <v>-0.66124482888303882</v>
      </c>
      <c r="G40" s="113">
        <v>10119</v>
      </c>
      <c r="H40" s="114">
        <f t="shared" si="4"/>
        <v>1.8084929225645294</v>
      </c>
      <c r="I40" s="113">
        <v>11595</v>
      </c>
      <c r="J40" s="114">
        <f t="shared" si="4"/>
        <v>0.14586421583160392</v>
      </c>
      <c r="K40" s="113">
        <v>11107</v>
      </c>
      <c r="L40" s="114">
        <f t="shared" si="5"/>
        <v>-4.208710651142733E-2</v>
      </c>
      <c r="M40" s="113"/>
      <c r="N40" s="114"/>
      <c r="O40" s="114"/>
    </row>
    <row r="41" spans="2:16" x14ac:dyDescent="0.25">
      <c r="B41" s="112" t="s">
        <v>88</v>
      </c>
      <c r="C41" s="113">
        <v>14162</v>
      </c>
      <c r="D41" s="114">
        <v>1.5488312060806031E-2</v>
      </c>
      <c r="E41" s="113">
        <v>3555</v>
      </c>
      <c r="F41" s="114">
        <f t="shared" si="4"/>
        <v>-0.74897613331450352</v>
      </c>
      <c r="G41" s="113">
        <v>12186</v>
      </c>
      <c r="H41" s="114">
        <f t="shared" si="4"/>
        <v>2.4278481012658228</v>
      </c>
      <c r="I41" s="113">
        <v>13053</v>
      </c>
      <c r="J41" s="114">
        <f t="shared" si="4"/>
        <v>7.1147218119153033E-2</v>
      </c>
      <c r="K41" s="113">
        <v>13216</v>
      </c>
      <c r="L41" s="114">
        <f t="shared" si="5"/>
        <v>1.2487550754615828E-2</v>
      </c>
      <c r="M41" s="113"/>
      <c r="N41" s="114"/>
      <c r="O41" s="114"/>
    </row>
    <row r="42" spans="2:16" x14ac:dyDescent="0.25">
      <c r="B42" s="112" t="s">
        <v>90</v>
      </c>
      <c r="C42" s="113">
        <v>13020</v>
      </c>
      <c r="D42" s="114">
        <v>7.5839653304441423E-3</v>
      </c>
      <c r="E42" s="113">
        <v>4049</v>
      </c>
      <c r="F42" s="114">
        <f t="shared" si="4"/>
        <v>-0.68901689708141323</v>
      </c>
      <c r="G42" s="113">
        <v>11200</v>
      </c>
      <c r="H42" s="114">
        <f t="shared" si="4"/>
        <v>1.766115090145715</v>
      </c>
      <c r="I42" s="113">
        <v>12114</v>
      </c>
      <c r="J42" s="114">
        <f t="shared" si="4"/>
        <v>8.1607142857142767E-2</v>
      </c>
      <c r="K42" s="113">
        <v>11864</v>
      </c>
      <c r="L42" s="114">
        <f t="shared" si="5"/>
        <v>-2.06372791811128E-2</v>
      </c>
      <c r="M42" s="113"/>
      <c r="N42" s="114"/>
      <c r="O42" s="114"/>
    </row>
    <row r="43" spans="2:16" ht="15.75" x14ac:dyDescent="0.25">
      <c r="B43" s="115" t="s">
        <v>27</v>
      </c>
      <c r="C43" s="116">
        <v>136126</v>
      </c>
      <c r="D43" s="117">
        <v>-2.0570565168903099E-2</v>
      </c>
      <c r="E43" s="116">
        <v>59047</v>
      </c>
      <c r="F43" s="117">
        <f t="shared" si="4"/>
        <v>-0.56623275494762204</v>
      </c>
      <c r="G43" s="116">
        <v>83402</v>
      </c>
      <c r="H43" s="117">
        <f t="shared" si="4"/>
        <v>0.41246803393906539</v>
      </c>
      <c r="I43" s="116">
        <v>137757</v>
      </c>
      <c r="J43" s="117">
        <f t="shared" si="4"/>
        <v>0.65172298026426234</v>
      </c>
      <c r="K43" s="116">
        <v>148334</v>
      </c>
      <c r="L43" s="117">
        <f t="shared" si="5"/>
        <v>7.6780127325653202E-2</v>
      </c>
      <c r="M43" s="116">
        <v>70963</v>
      </c>
      <c r="N43" s="117">
        <v>1.807669684231672E-2</v>
      </c>
      <c r="O43" s="117">
        <v>0.11895488733660264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262" t="s">
        <v>286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146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v>2019</v>
      </c>
      <c r="D51" s="291"/>
      <c r="E51" s="292" t="s">
        <v>282</v>
      </c>
      <c r="F51" s="291"/>
      <c r="G51" s="292" t="s">
        <v>283</v>
      </c>
      <c r="H51" s="291"/>
      <c r="I51" s="292" t="s">
        <v>284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68</v>
      </c>
      <c r="C53" s="113">
        <v>10394</v>
      </c>
      <c r="D53" s="114">
        <v>-7.2957545486978193E-2</v>
      </c>
      <c r="E53" s="113">
        <v>11286</v>
      </c>
      <c r="F53" s="114">
        <f t="shared" ref="F53:J65" si="9">IFERROR(E53/C53-1,"-")</f>
        <v>8.581874158168179E-2</v>
      </c>
      <c r="G53" s="113">
        <v>0</v>
      </c>
      <c r="H53" s="114">
        <f t="shared" si="9"/>
        <v>-1</v>
      </c>
      <c r="I53" s="113">
        <v>0</v>
      </c>
      <c r="J53" s="114" t="str">
        <f t="shared" si="9"/>
        <v>-</v>
      </c>
      <c r="K53" s="113">
        <v>12972</v>
      </c>
      <c r="L53" s="114" t="str">
        <f t="shared" ref="L53:L65" si="10">IFERROR(K53/I53-1,"-")</f>
        <v>-</v>
      </c>
      <c r="M53" s="113">
        <v>13093</v>
      </c>
      <c r="N53" s="114">
        <f t="shared" ref="N53:N57" si="11">IFERROR(M53/K53-1,"-")</f>
        <v>9.3277829170521631E-3</v>
      </c>
      <c r="O53" s="114">
        <f t="shared" ref="O53" si="12">IFERROR(M53/C53-1,"-")</f>
        <v>0.25966903983067158</v>
      </c>
    </row>
    <row r="54" spans="1:16" x14ac:dyDescent="0.25">
      <c r="A54" s="1">
        <v>2</v>
      </c>
      <c r="B54" s="112" t="s">
        <v>70</v>
      </c>
      <c r="C54" s="113">
        <v>11322</v>
      </c>
      <c r="D54" s="114">
        <v>7.9622389625250367E-2</v>
      </c>
      <c r="E54" s="113">
        <v>11308</v>
      </c>
      <c r="F54" s="114">
        <f t="shared" si="9"/>
        <v>-1.2365306482953198E-3</v>
      </c>
      <c r="G54" s="113">
        <v>0</v>
      </c>
      <c r="H54" s="114">
        <f t="shared" si="9"/>
        <v>-1</v>
      </c>
      <c r="I54" s="113">
        <v>0</v>
      </c>
      <c r="J54" s="114" t="str">
        <f t="shared" si="9"/>
        <v>-</v>
      </c>
      <c r="K54" s="113">
        <v>12909</v>
      </c>
      <c r="L54" s="114" t="str">
        <f t="shared" si="10"/>
        <v>-</v>
      </c>
      <c r="M54" s="113">
        <v>13468</v>
      </c>
      <c r="N54" s="114">
        <f t="shared" si="11"/>
        <v>4.3303121852970694E-2</v>
      </c>
      <c r="O54" s="114">
        <f>IFERROR(M54/C54-1,"-")</f>
        <v>0.18954248366013071</v>
      </c>
    </row>
    <row r="55" spans="1:16" x14ac:dyDescent="0.25">
      <c r="A55" s="1">
        <v>3</v>
      </c>
      <c r="B55" s="112" t="s">
        <v>72</v>
      </c>
      <c r="C55" s="113">
        <v>10967</v>
      </c>
      <c r="D55" s="114">
        <v>-0.10888112456325671</v>
      </c>
      <c r="E55" s="113">
        <v>4549</v>
      </c>
      <c r="F55" s="114">
        <f t="shared" si="9"/>
        <v>-0.58521017598249292</v>
      </c>
      <c r="G55" s="113">
        <v>0</v>
      </c>
      <c r="H55" s="114">
        <f t="shared" si="9"/>
        <v>-1</v>
      </c>
      <c r="I55" s="113">
        <v>0</v>
      </c>
      <c r="J55" s="114" t="str">
        <f t="shared" si="9"/>
        <v>-</v>
      </c>
      <c r="K55" s="113">
        <v>14183</v>
      </c>
      <c r="L55" s="114" t="str">
        <f t="shared" si="10"/>
        <v>-</v>
      </c>
      <c r="M55" s="113">
        <v>13753</v>
      </c>
      <c r="N55" s="114">
        <f t="shared" si="11"/>
        <v>-3.0317986321652723E-2</v>
      </c>
      <c r="O55" s="114">
        <f t="shared" ref="O55:O57" si="13">IFERROR(M55/C55-1,"-")</f>
        <v>0.25403483176803143</v>
      </c>
    </row>
    <row r="56" spans="1:16" x14ac:dyDescent="0.25">
      <c r="A56" s="1">
        <v>4</v>
      </c>
      <c r="B56" s="112" t="s">
        <v>74</v>
      </c>
      <c r="C56" s="113">
        <v>9783</v>
      </c>
      <c r="D56" s="114">
        <v>8.3748753738783543E-2</v>
      </c>
      <c r="E56" s="113">
        <v>0</v>
      </c>
      <c r="F56" s="114">
        <f t="shared" si="9"/>
        <v>-1</v>
      </c>
      <c r="G56" s="113">
        <v>0</v>
      </c>
      <c r="H56" s="114" t="str">
        <f t="shared" si="9"/>
        <v>-</v>
      </c>
      <c r="I56" s="113">
        <v>11421</v>
      </c>
      <c r="J56" s="114" t="str">
        <f t="shared" si="9"/>
        <v>-</v>
      </c>
      <c r="K56" s="113">
        <v>11501</v>
      </c>
      <c r="L56" s="114">
        <f t="shared" si="10"/>
        <v>7.0046405743804385E-3</v>
      </c>
      <c r="M56" s="113">
        <v>12269</v>
      </c>
      <c r="N56" s="114">
        <f t="shared" si="11"/>
        <v>6.6776802017215919E-2</v>
      </c>
      <c r="O56" s="114">
        <f t="shared" si="13"/>
        <v>0.25411427987324942</v>
      </c>
    </row>
    <row r="57" spans="1:16" x14ac:dyDescent="0.25">
      <c r="A57" s="1">
        <v>5</v>
      </c>
      <c r="B57" s="112" t="s">
        <v>76</v>
      </c>
      <c r="C57" s="113">
        <v>8991</v>
      </c>
      <c r="D57" s="114">
        <v>0.1076752494764075</v>
      </c>
      <c r="E57" s="113">
        <v>0</v>
      </c>
      <c r="F57" s="114">
        <f t="shared" si="9"/>
        <v>-1</v>
      </c>
      <c r="G57" s="113">
        <v>0</v>
      </c>
      <c r="H57" s="114" t="str">
        <f t="shared" si="9"/>
        <v>-</v>
      </c>
      <c r="I57" s="113">
        <v>9235</v>
      </c>
      <c r="J57" s="114" t="str">
        <f t="shared" si="9"/>
        <v>-</v>
      </c>
      <c r="K57" s="113">
        <v>11901</v>
      </c>
      <c r="L57" s="114">
        <f t="shared" si="10"/>
        <v>0.28868435300487283</v>
      </c>
      <c r="M57" s="113">
        <v>11514</v>
      </c>
      <c r="N57" s="114">
        <f t="shared" si="11"/>
        <v>-3.2518275775144989E-2</v>
      </c>
      <c r="O57" s="114">
        <f t="shared" si="13"/>
        <v>0.28061394728061395</v>
      </c>
    </row>
    <row r="58" spans="1:16" x14ac:dyDescent="0.25">
      <c r="A58" s="1">
        <v>6</v>
      </c>
      <c r="B58" s="112" t="s">
        <v>78</v>
      </c>
      <c r="C58" s="113">
        <v>6216</v>
      </c>
      <c r="D58" s="114">
        <v>-3.4782608695652195E-2</v>
      </c>
      <c r="E58" s="113">
        <v>0</v>
      </c>
      <c r="F58" s="114">
        <f t="shared" si="9"/>
        <v>-1</v>
      </c>
      <c r="G58" s="113">
        <v>0</v>
      </c>
      <c r="H58" s="114" t="str">
        <f t="shared" si="9"/>
        <v>-</v>
      </c>
      <c r="I58" s="113">
        <v>10531</v>
      </c>
      <c r="J58" s="114" t="str">
        <f t="shared" si="9"/>
        <v>-</v>
      </c>
      <c r="K58" s="113">
        <v>9518</v>
      </c>
      <c r="L58" s="114">
        <f t="shared" si="10"/>
        <v>-9.619219447345928E-2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7091</v>
      </c>
      <c r="D59" s="114">
        <v>2.5451916124367369E-2</v>
      </c>
      <c r="E59" s="113">
        <v>0</v>
      </c>
      <c r="F59" s="114">
        <f t="shared" si="9"/>
        <v>-1</v>
      </c>
      <c r="G59" s="113">
        <v>0</v>
      </c>
      <c r="H59" s="114" t="str">
        <f t="shared" si="9"/>
        <v>-</v>
      </c>
      <c r="I59" s="113">
        <v>9731</v>
      </c>
      <c r="J59" s="114" t="str">
        <f t="shared" si="9"/>
        <v>-</v>
      </c>
      <c r="K59" s="113">
        <v>0</v>
      </c>
      <c r="L59" s="114">
        <f t="shared" si="10"/>
        <v>-1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7290</v>
      </c>
      <c r="D60" s="114">
        <v>-5.3738317757009324E-2</v>
      </c>
      <c r="E60" s="113">
        <v>0</v>
      </c>
      <c r="F60" s="114">
        <f t="shared" si="9"/>
        <v>-1</v>
      </c>
      <c r="G60" s="113">
        <v>0</v>
      </c>
      <c r="H60" s="114" t="str">
        <f t="shared" si="9"/>
        <v>-</v>
      </c>
      <c r="I60" s="113">
        <v>9417</v>
      </c>
      <c r="J60" s="114" t="str">
        <f t="shared" si="9"/>
        <v>-</v>
      </c>
      <c r="K60" s="113">
        <v>0</v>
      </c>
      <c r="L60" s="114">
        <f t="shared" si="10"/>
        <v>-1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5722</v>
      </c>
      <c r="D61" s="114">
        <v>-0.30885372629544627</v>
      </c>
      <c r="E61" s="113">
        <v>0</v>
      </c>
      <c r="F61" s="114">
        <f t="shared" si="9"/>
        <v>-1</v>
      </c>
      <c r="G61" s="113">
        <v>0</v>
      </c>
      <c r="H61" s="114" t="str">
        <f t="shared" si="9"/>
        <v>-</v>
      </c>
      <c r="I61" s="113">
        <v>10046</v>
      </c>
      <c r="J61" s="114" t="str">
        <f t="shared" si="9"/>
        <v>-</v>
      </c>
      <c r="K61" s="113">
        <v>9670</v>
      </c>
      <c r="L61" s="114">
        <f t="shared" si="10"/>
        <v>-3.7427831972924541E-2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8314</v>
      </c>
      <c r="D62" s="114">
        <v>1.5512397703676628E-2</v>
      </c>
      <c r="E62" s="113">
        <v>0</v>
      </c>
      <c r="F62" s="114">
        <f t="shared" si="9"/>
        <v>-1</v>
      </c>
      <c r="G62" s="113">
        <v>0</v>
      </c>
      <c r="H62" s="114" t="str">
        <f t="shared" si="9"/>
        <v>-</v>
      </c>
      <c r="I62" s="113">
        <v>10278</v>
      </c>
      <c r="J62" s="114" t="str">
        <f t="shared" si="9"/>
        <v>-</v>
      </c>
      <c r="K62" s="113">
        <v>9853</v>
      </c>
      <c r="L62" s="114">
        <f t="shared" si="10"/>
        <v>-4.1350457287410047E-2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11557</v>
      </c>
      <c r="D63" s="114">
        <v>5.9303391384051274E-2</v>
      </c>
      <c r="E63" s="113">
        <v>0</v>
      </c>
      <c r="F63" s="114">
        <f t="shared" si="9"/>
        <v>-1</v>
      </c>
      <c r="G63" s="113">
        <v>0</v>
      </c>
      <c r="H63" s="114" t="str">
        <f t="shared" si="9"/>
        <v>-</v>
      </c>
      <c r="I63" s="113">
        <v>11865</v>
      </c>
      <c r="J63" s="114" t="str">
        <f t="shared" si="9"/>
        <v>-</v>
      </c>
      <c r="K63" s="113">
        <v>11701</v>
      </c>
      <c r="L63" s="114">
        <f t="shared" si="10"/>
        <v>-1.3822166034555439E-2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10208</v>
      </c>
      <c r="D64" s="114">
        <v>2.7271812418234953E-2</v>
      </c>
      <c r="E64" s="113">
        <v>0</v>
      </c>
      <c r="F64" s="114">
        <f t="shared" si="9"/>
        <v>-1</v>
      </c>
      <c r="G64" s="113">
        <v>0</v>
      </c>
      <c r="H64" s="114" t="str">
        <f t="shared" si="9"/>
        <v>-</v>
      </c>
      <c r="I64" s="113">
        <v>10905</v>
      </c>
      <c r="J64" s="114" t="str">
        <f t="shared" si="9"/>
        <v>-</v>
      </c>
      <c r="K64" s="113">
        <v>10315</v>
      </c>
      <c r="L64" s="114">
        <f t="shared" si="10"/>
        <v>-5.410362219165521E-2</v>
      </c>
      <c r="M64" s="113"/>
      <c r="N64" s="114"/>
      <c r="O64" s="114"/>
    </row>
    <row r="65" spans="1:16" ht="15.75" x14ac:dyDescent="0.25">
      <c r="B65" s="115" t="s">
        <v>27</v>
      </c>
      <c r="C65" s="116">
        <v>107855</v>
      </c>
      <c r="D65" s="117">
        <v>-1.5220686254816429E-2</v>
      </c>
      <c r="E65" s="116">
        <v>0</v>
      </c>
      <c r="F65" s="117">
        <f t="shared" si="9"/>
        <v>-1</v>
      </c>
      <c r="G65" s="116">
        <v>0</v>
      </c>
      <c r="H65" s="117" t="str">
        <f t="shared" si="9"/>
        <v>-</v>
      </c>
      <c r="I65" s="116">
        <v>127692</v>
      </c>
      <c r="J65" s="117" t="str">
        <f t="shared" si="9"/>
        <v>-</v>
      </c>
      <c r="K65" s="116">
        <v>134451</v>
      </c>
      <c r="L65" s="117">
        <f t="shared" si="10"/>
        <v>5.2932055257964405E-2</v>
      </c>
      <c r="M65" s="116">
        <v>64097</v>
      </c>
      <c r="N65" s="117">
        <v>9.9423313270097236E-3</v>
      </c>
      <c r="O65" s="117">
        <v>0.24564199234312145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287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v>2019</v>
      </c>
      <c r="D73" s="291"/>
      <c r="E73" s="292" t="s">
        <v>282</v>
      </c>
      <c r="F73" s="291"/>
      <c r="G73" s="292" t="s">
        <v>283</v>
      </c>
      <c r="H73" s="291"/>
      <c r="I73" s="292" t="s">
        <v>284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68</v>
      </c>
      <c r="C75" s="113">
        <v>2035</v>
      </c>
      <c r="D75" s="114">
        <v>-0.13182593856655289</v>
      </c>
      <c r="E75" s="113">
        <v>2317</v>
      </c>
      <c r="F75" s="114">
        <f t="shared" ref="F75:J87" si="14">IFERROR(E75/C75-1,"-")</f>
        <v>0.13857493857493863</v>
      </c>
      <c r="G75" s="113">
        <v>0</v>
      </c>
      <c r="H75" s="114">
        <f t="shared" si="14"/>
        <v>-1</v>
      </c>
      <c r="I75" s="113">
        <v>0</v>
      </c>
      <c r="J75" s="114" t="str">
        <f t="shared" si="14"/>
        <v>-</v>
      </c>
      <c r="K75" s="113">
        <v>1381</v>
      </c>
      <c r="L75" s="114" t="str">
        <f t="shared" ref="L75:L87" si="15">IFERROR(K75/I75-1,"-")</f>
        <v>-</v>
      </c>
      <c r="M75" s="113">
        <v>1488</v>
      </c>
      <c r="N75" s="114">
        <f t="shared" ref="N75:N79" si="16">IFERROR(M75/K75-1,"-")</f>
        <v>7.7480086893555455E-2</v>
      </c>
      <c r="O75" s="114">
        <f t="shared" ref="O75" si="17">IFERROR(M75/C75-1,"-")</f>
        <v>-0.26879606879606877</v>
      </c>
    </row>
    <row r="76" spans="1:16" x14ac:dyDescent="0.25">
      <c r="A76" s="1">
        <v>2</v>
      </c>
      <c r="B76" s="112" t="s">
        <v>70</v>
      </c>
      <c r="C76" s="113">
        <v>2131</v>
      </c>
      <c r="D76" s="114">
        <v>-0.22873688020267824</v>
      </c>
      <c r="E76" s="113">
        <v>3034</v>
      </c>
      <c r="F76" s="114">
        <f t="shared" si="14"/>
        <v>0.42374472078836223</v>
      </c>
      <c r="G76" s="113">
        <v>0</v>
      </c>
      <c r="H76" s="114">
        <f t="shared" si="14"/>
        <v>-1</v>
      </c>
      <c r="I76" s="113">
        <v>0</v>
      </c>
      <c r="J76" s="114" t="str">
        <f t="shared" si="14"/>
        <v>-</v>
      </c>
      <c r="K76" s="113">
        <v>1342</v>
      </c>
      <c r="L76" s="114" t="str">
        <f t="shared" si="15"/>
        <v>-</v>
      </c>
      <c r="M76" s="113">
        <v>1670</v>
      </c>
      <c r="N76" s="114">
        <f t="shared" si="16"/>
        <v>0.24441132637853946</v>
      </c>
      <c r="O76" s="114">
        <f>IFERROR(M76/C76-1,"-")</f>
        <v>-0.21633036133270767</v>
      </c>
    </row>
    <row r="77" spans="1:16" x14ac:dyDescent="0.25">
      <c r="A77" s="1">
        <v>3</v>
      </c>
      <c r="B77" s="112" t="s">
        <v>72</v>
      </c>
      <c r="C77" s="113">
        <v>2963</v>
      </c>
      <c r="D77" s="114">
        <v>0.15742187500000004</v>
      </c>
      <c r="E77" s="113">
        <v>1165</v>
      </c>
      <c r="F77" s="114">
        <f t="shared" si="14"/>
        <v>-0.60681741478231521</v>
      </c>
      <c r="G77" s="113">
        <v>0</v>
      </c>
      <c r="H77" s="114">
        <f t="shared" si="14"/>
        <v>-1</v>
      </c>
      <c r="I77" s="113">
        <v>0</v>
      </c>
      <c r="J77" s="114" t="str">
        <f t="shared" si="14"/>
        <v>-</v>
      </c>
      <c r="K77" s="113">
        <v>1420</v>
      </c>
      <c r="L77" s="114" t="str">
        <f t="shared" si="15"/>
        <v>-</v>
      </c>
      <c r="M77" s="113">
        <v>1539</v>
      </c>
      <c r="N77" s="114">
        <f t="shared" si="16"/>
        <v>8.380281690140845E-2</v>
      </c>
      <c r="O77" s="114">
        <f t="shared" ref="O77:O79" si="18">IFERROR(M77/C77-1,"-")</f>
        <v>-0.48059399257509283</v>
      </c>
    </row>
    <row r="78" spans="1:16" x14ac:dyDescent="0.25">
      <c r="A78" s="1">
        <v>4</v>
      </c>
      <c r="B78" s="112" t="s">
        <v>74</v>
      </c>
      <c r="C78" s="113">
        <v>2482</v>
      </c>
      <c r="D78" s="114">
        <v>-2.3603461841069984E-2</v>
      </c>
      <c r="E78" s="113">
        <v>0</v>
      </c>
      <c r="F78" s="114">
        <f t="shared" si="14"/>
        <v>-1</v>
      </c>
      <c r="G78" s="113">
        <v>0</v>
      </c>
      <c r="H78" s="114" t="str">
        <f t="shared" si="14"/>
        <v>-</v>
      </c>
      <c r="I78" s="113">
        <v>772</v>
      </c>
      <c r="J78" s="114" t="str">
        <f t="shared" si="14"/>
        <v>-</v>
      </c>
      <c r="K78" s="113">
        <v>1202</v>
      </c>
      <c r="L78" s="114">
        <f t="shared" si="15"/>
        <v>0.55699481865284972</v>
      </c>
      <c r="M78" s="113">
        <v>1170</v>
      </c>
      <c r="N78" s="114">
        <f t="shared" si="16"/>
        <v>-2.6622296173044901E-2</v>
      </c>
      <c r="O78" s="114">
        <f t="shared" si="18"/>
        <v>-0.52860596293311846</v>
      </c>
    </row>
    <row r="79" spans="1:16" x14ac:dyDescent="0.25">
      <c r="A79" s="1">
        <v>5</v>
      </c>
      <c r="B79" s="112" t="s">
        <v>76</v>
      </c>
      <c r="C79" s="113">
        <v>2351</v>
      </c>
      <c r="D79" s="114">
        <v>7.7451879010082436E-2</v>
      </c>
      <c r="E79" s="113">
        <v>0</v>
      </c>
      <c r="F79" s="114">
        <f t="shared" si="14"/>
        <v>-1</v>
      </c>
      <c r="G79" s="113">
        <v>0</v>
      </c>
      <c r="H79" s="114" t="str">
        <f t="shared" si="14"/>
        <v>-</v>
      </c>
      <c r="I79" s="113">
        <v>850</v>
      </c>
      <c r="J79" s="114" t="str">
        <f t="shared" si="14"/>
        <v>-</v>
      </c>
      <c r="K79" s="113">
        <v>892</v>
      </c>
      <c r="L79" s="114">
        <f t="shared" si="15"/>
        <v>4.9411764705882266E-2</v>
      </c>
      <c r="M79" s="113">
        <v>999</v>
      </c>
      <c r="N79" s="114">
        <f t="shared" si="16"/>
        <v>0.11995515695067271</v>
      </c>
      <c r="O79" s="114">
        <f t="shared" si="18"/>
        <v>-0.5750744364100383</v>
      </c>
    </row>
    <row r="80" spans="1:16" x14ac:dyDescent="0.25">
      <c r="A80" s="1">
        <v>6</v>
      </c>
      <c r="B80" s="112" t="s">
        <v>78</v>
      </c>
      <c r="C80" s="113">
        <v>2309</v>
      </c>
      <c r="D80" s="114">
        <v>-0.12670196671709533</v>
      </c>
      <c r="E80" s="113">
        <v>0</v>
      </c>
      <c r="F80" s="114">
        <f t="shared" si="14"/>
        <v>-1</v>
      </c>
      <c r="G80" s="113">
        <v>0</v>
      </c>
      <c r="H80" s="114" t="str">
        <f t="shared" si="14"/>
        <v>-</v>
      </c>
      <c r="I80" s="113">
        <v>746</v>
      </c>
      <c r="J80" s="114" t="str">
        <f t="shared" si="14"/>
        <v>-</v>
      </c>
      <c r="K80" s="113">
        <v>855</v>
      </c>
      <c r="L80" s="114">
        <f t="shared" si="15"/>
        <v>0.14611260053619302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2094</v>
      </c>
      <c r="D81" s="114">
        <v>-2.695167286245348E-2</v>
      </c>
      <c r="E81" s="113">
        <v>0</v>
      </c>
      <c r="F81" s="114">
        <f t="shared" si="14"/>
        <v>-1</v>
      </c>
      <c r="G81" s="113">
        <v>0</v>
      </c>
      <c r="H81" s="114" t="str">
        <f t="shared" si="14"/>
        <v>-</v>
      </c>
      <c r="I81" s="113">
        <v>979</v>
      </c>
      <c r="J81" s="114" t="str">
        <f t="shared" si="14"/>
        <v>-</v>
      </c>
      <c r="K81" s="113">
        <v>0</v>
      </c>
      <c r="L81" s="114">
        <f t="shared" si="15"/>
        <v>-1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1886</v>
      </c>
      <c r="D82" s="114">
        <v>0.24653007270323868</v>
      </c>
      <c r="E82" s="113">
        <v>0</v>
      </c>
      <c r="F82" s="114">
        <f t="shared" si="14"/>
        <v>-1</v>
      </c>
      <c r="G82" s="113">
        <v>0</v>
      </c>
      <c r="H82" s="114" t="str">
        <f t="shared" si="14"/>
        <v>-</v>
      </c>
      <c r="I82" s="113">
        <v>853</v>
      </c>
      <c r="J82" s="114" t="str">
        <f t="shared" si="14"/>
        <v>-</v>
      </c>
      <c r="K82" s="113">
        <v>0</v>
      </c>
      <c r="L82" s="114">
        <f t="shared" si="15"/>
        <v>-1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2281</v>
      </c>
      <c r="D83" s="114">
        <v>-2.3544520547945202E-2</v>
      </c>
      <c r="E83" s="113">
        <v>0</v>
      </c>
      <c r="F83" s="114">
        <f t="shared" si="14"/>
        <v>-1</v>
      </c>
      <c r="G83" s="113">
        <v>0</v>
      </c>
      <c r="H83" s="114" t="str">
        <f t="shared" si="14"/>
        <v>-</v>
      </c>
      <c r="I83" s="113">
        <v>921</v>
      </c>
      <c r="J83" s="114" t="str">
        <f t="shared" si="14"/>
        <v>-</v>
      </c>
      <c r="K83" s="113">
        <v>936</v>
      </c>
      <c r="L83" s="114">
        <f t="shared" si="15"/>
        <v>1.6286644951140072E-2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2322</v>
      </c>
      <c r="D84" s="114">
        <v>-3.4912718204488824E-2</v>
      </c>
      <c r="E84" s="113">
        <v>0</v>
      </c>
      <c r="F84" s="114">
        <f t="shared" si="14"/>
        <v>-1</v>
      </c>
      <c r="G84" s="113">
        <v>0</v>
      </c>
      <c r="H84" s="114" t="str">
        <f t="shared" si="14"/>
        <v>-</v>
      </c>
      <c r="I84" s="113">
        <v>1317</v>
      </c>
      <c r="J84" s="114" t="str">
        <f t="shared" si="14"/>
        <v>-</v>
      </c>
      <c r="K84" s="113">
        <v>1254</v>
      </c>
      <c r="L84" s="114">
        <f t="shared" si="15"/>
        <v>-4.783599088838264E-2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2605</v>
      </c>
      <c r="D85" s="114">
        <v>-0.1419631093544137</v>
      </c>
      <c r="E85" s="113">
        <v>0</v>
      </c>
      <c r="F85" s="114">
        <f t="shared" si="14"/>
        <v>-1</v>
      </c>
      <c r="G85" s="113">
        <v>0</v>
      </c>
      <c r="H85" s="114" t="str">
        <f t="shared" si="14"/>
        <v>-</v>
      </c>
      <c r="I85" s="113">
        <v>1188</v>
      </c>
      <c r="J85" s="114" t="str">
        <f t="shared" si="14"/>
        <v>-</v>
      </c>
      <c r="K85" s="113">
        <v>1515</v>
      </c>
      <c r="L85" s="114">
        <f t="shared" si="15"/>
        <v>0.2752525252525253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2812</v>
      </c>
      <c r="D86" s="114">
        <v>-5.7956448911222758E-2</v>
      </c>
      <c r="E86" s="113">
        <v>0</v>
      </c>
      <c r="F86" s="114">
        <f t="shared" si="14"/>
        <v>-1</v>
      </c>
      <c r="G86" s="113">
        <v>0</v>
      </c>
      <c r="H86" s="114" t="str">
        <f t="shared" si="14"/>
        <v>-</v>
      </c>
      <c r="I86" s="113">
        <v>1209</v>
      </c>
      <c r="J86" s="114" t="str">
        <f t="shared" si="14"/>
        <v>-</v>
      </c>
      <c r="K86" s="113">
        <v>1549</v>
      </c>
      <c r="L86" s="114">
        <f t="shared" si="15"/>
        <v>0.28122415219189412</v>
      </c>
      <c r="M86" s="113"/>
      <c r="N86" s="114"/>
      <c r="O86" s="114"/>
    </row>
    <row r="87" spans="1:16" ht="15.75" x14ac:dyDescent="0.25">
      <c r="B87" s="115" t="s">
        <v>27</v>
      </c>
      <c r="C87" s="116">
        <v>28271</v>
      </c>
      <c r="D87" s="117">
        <v>-4.0457522994942763E-2</v>
      </c>
      <c r="E87" s="116">
        <v>0</v>
      </c>
      <c r="F87" s="117">
        <f t="shared" si="14"/>
        <v>-1</v>
      </c>
      <c r="G87" s="116">
        <v>0</v>
      </c>
      <c r="H87" s="117" t="str">
        <f t="shared" si="14"/>
        <v>-</v>
      </c>
      <c r="I87" s="116">
        <v>10065</v>
      </c>
      <c r="J87" s="117" t="str">
        <f t="shared" si="14"/>
        <v>-</v>
      </c>
      <c r="K87" s="116">
        <v>13883</v>
      </c>
      <c r="L87" s="117">
        <f t="shared" si="15"/>
        <v>0.37933432687531043</v>
      </c>
      <c r="M87" s="116">
        <v>6866</v>
      </c>
      <c r="N87" s="117">
        <v>0.10084976751643415</v>
      </c>
      <c r="O87" s="117">
        <v>-0.42601571643537872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288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v>2019</v>
      </c>
      <c r="D95" s="291"/>
      <c r="E95" s="292" t="s">
        <v>282</v>
      </c>
      <c r="F95" s="291"/>
      <c r="G95" s="292" t="s">
        <v>283</v>
      </c>
      <c r="H95" s="291"/>
      <c r="I95" s="292" t="s">
        <v>284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13" t="s">
        <v>226</v>
      </c>
      <c r="D97" s="114" t="s">
        <v>226</v>
      </c>
      <c r="E97" s="113" t="s">
        <v>226</v>
      </c>
      <c r="F97" s="114" t="str">
        <f t="shared" ref="F97:J109" si="19">IFERROR(E97/C97-1,"-")</f>
        <v>-</v>
      </c>
      <c r="G97" s="113" t="s">
        <v>226</v>
      </c>
      <c r="H97" s="114" t="str">
        <f t="shared" si="19"/>
        <v>-</v>
      </c>
      <c r="I97" s="113" t="s">
        <v>226</v>
      </c>
      <c r="J97" s="114" t="str">
        <f t="shared" si="19"/>
        <v>-</v>
      </c>
      <c r="K97" s="113" t="s">
        <v>226</v>
      </c>
      <c r="L97" s="114" t="str">
        <f t="shared" ref="L97:L109" si="20">IFERROR(K97/I97-1,"-")</f>
        <v>-</v>
      </c>
      <c r="M97" s="113" t="s">
        <v>226</v>
      </c>
      <c r="N97" s="114" t="str">
        <f t="shared" ref="N97:N105" si="21">IFERROR(M97/K97-1,"-")</f>
        <v>-</v>
      </c>
      <c r="O97" s="114" t="str">
        <f t="shared" ref="O97" si="22">IFERROR(M97/C97-1,"-")</f>
        <v>-</v>
      </c>
    </row>
    <row r="98" spans="2:15" x14ac:dyDescent="0.25">
      <c r="B98" s="112" t="s">
        <v>70</v>
      </c>
      <c r="C98" s="113" t="s">
        <v>226</v>
      </c>
      <c r="D98" s="114" t="s">
        <v>226</v>
      </c>
      <c r="E98" s="113" t="s">
        <v>226</v>
      </c>
      <c r="F98" s="114" t="str">
        <f t="shared" si="19"/>
        <v>-</v>
      </c>
      <c r="G98" s="113" t="s">
        <v>226</v>
      </c>
      <c r="H98" s="114" t="str">
        <f t="shared" si="19"/>
        <v>-</v>
      </c>
      <c r="I98" s="113" t="s">
        <v>226</v>
      </c>
      <c r="J98" s="114" t="str">
        <f t="shared" si="19"/>
        <v>-</v>
      </c>
      <c r="K98" s="113" t="s">
        <v>226</v>
      </c>
      <c r="L98" s="114" t="str">
        <f t="shared" si="20"/>
        <v>-</v>
      </c>
      <c r="M98" s="113" t="s">
        <v>226</v>
      </c>
      <c r="N98" s="114" t="str">
        <f t="shared" si="21"/>
        <v>-</v>
      </c>
      <c r="O98" s="114" t="str">
        <f>IFERROR(M98/C98-1,"-")</f>
        <v>-</v>
      </c>
    </row>
    <row r="99" spans="2:15" x14ac:dyDescent="0.25">
      <c r="B99" s="112" t="s">
        <v>72</v>
      </c>
      <c r="C99" s="113" t="s">
        <v>226</v>
      </c>
      <c r="D99" s="114" t="s">
        <v>226</v>
      </c>
      <c r="E99" s="113" t="s">
        <v>226</v>
      </c>
      <c r="F99" s="114" t="str">
        <f t="shared" si="19"/>
        <v>-</v>
      </c>
      <c r="G99" s="113" t="s">
        <v>226</v>
      </c>
      <c r="H99" s="114" t="str">
        <f t="shared" si="19"/>
        <v>-</v>
      </c>
      <c r="I99" s="113" t="s">
        <v>226</v>
      </c>
      <c r="J99" s="114" t="str">
        <f t="shared" si="19"/>
        <v>-</v>
      </c>
      <c r="K99" s="113" t="s">
        <v>226</v>
      </c>
      <c r="L99" s="114" t="str">
        <f t="shared" si="20"/>
        <v>-</v>
      </c>
      <c r="M99" s="113" t="s">
        <v>226</v>
      </c>
      <c r="N99" s="114" t="str">
        <f t="shared" si="21"/>
        <v>-</v>
      </c>
      <c r="O99" s="114" t="str">
        <f t="shared" ref="O99:O108" si="23">IFERROR(M99/C99-1,"-")</f>
        <v>-</v>
      </c>
    </row>
    <row r="100" spans="2:15" x14ac:dyDescent="0.25">
      <c r="B100" s="112" t="s">
        <v>74</v>
      </c>
      <c r="C100" s="113" t="s">
        <v>226</v>
      </c>
      <c r="D100" s="114" t="s">
        <v>226</v>
      </c>
      <c r="E100" s="113" t="s">
        <v>226</v>
      </c>
      <c r="F100" s="114" t="str">
        <f t="shared" si="19"/>
        <v>-</v>
      </c>
      <c r="G100" s="113" t="s">
        <v>226</v>
      </c>
      <c r="H100" s="114" t="str">
        <f t="shared" si="19"/>
        <v>-</v>
      </c>
      <c r="I100" s="113" t="s">
        <v>226</v>
      </c>
      <c r="J100" s="114" t="str">
        <f t="shared" si="19"/>
        <v>-</v>
      </c>
      <c r="K100" s="113" t="s">
        <v>226</v>
      </c>
      <c r="L100" s="114" t="str">
        <f t="shared" si="20"/>
        <v>-</v>
      </c>
      <c r="M100" s="113" t="s">
        <v>226</v>
      </c>
      <c r="N100" s="114" t="str">
        <f t="shared" si="21"/>
        <v>-</v>
      </c>
      <c r="O100" s="114" t="str">
        <f t="shared" si="23"/>
        <v>-</v>
      </c>
    </row>
    <row r="101" spans="2:15" x14ac:dyDescent="0.25">
      <c r="B101" s="112" t="s">
        <v>76</v>
      </c>
      <c r="C101" s="113" t="s">
        <v>226</v>
      </c>
      <c r="D101" s="114" t="s">
        <v>226</v>
      </c>
      <c r="E101" s="113" t="s">
        <v>226</v>
      </c>
      <c r="F101" s="114" t="str">
        <f t="shared" si="19"/>
        <v>-</v>
      </c>
      <c r="G101" s="113" t="s">
        <v>226</v>
      </c>
      <c r="H101" s="114" t="str">
        <f t="shared" si="19"/>
        <v>-</v>
      </c>
      <c r="I101" s="113" t="s">
        <v>226</v>
      </c>
      <c r="J101" s="114" t="str">
        <f t="shared" si="19"/>
        <v>-</v>
      </c>
      <c r="K101" s="113" t="s">
        <v>226</v>
      </c>
      <c r="L101" s="114" t="str">
        <f t="shared" si="20"/>
        <v>-</v>
      </c>
      <c r="M101" s="113" t="s">
        <v>226</v>
      </c>
      <c r="N101" s="114" t="str">
        <f t="shared" si="21"/>
        <v>-</v>
      </c>
      <c r="O101" s="114" t="str">
        <f t="shared" si="23"/>
        <v>-</v>
      </c>
    </row>
    <row r="102" spans="2:15" x14ac:dyDescent="0.25">
      <c r="B102" s="112" t="s">
        <v>78</v>
      </c>
      <c r="C102" s="113" t="s">
        <v>226</v>
      </c>
      <c r="D102" s="114" t="s">
        <v>226</v>
      </c>
      <c r="E102" s="113" t="s">
        <v>226</v>
      </c>
      <c r="F102" s="114" t="str">
        <f t="shared" si="19"/>
        <v>-</v>
      </c>
      <c r="G102" s="113" t="s">
        <v>226</v>
      </c>
      <c r="H102" s="114" t="str">
        <f t="shared" si="19"/>
        <v>-</v>
      </c>
      <c r="I102" s="113" t="s">
        <v>226</v>
      </c>
      <c r="J102" s="114" t="str">
        <f t="shared" si="19"/>
        <v>-</v>
      </c>
      <c r="K102" s="113" t="s">
        <v>226</v>
      </c>
      <c r="L102" s="114" t="str">
        <f t="shared" si="20"/>
        <v>-</v>
      </c>
      <c r="M102" s="113" t="s">
        <v>226</v>
      </c>
      <c r="N102" s="114" t="str">
        <f t="shared" si="21"/>
        <v>-</v>
      </c>
      <c r="O102" s="114" t="str">
        <f t="shared" si="23"/>
        <v>-</v>
      </c>
    </row>
    <row r="103" spans="2:15" x14ac:dyDescent="0.25">
      <c r="B103" s="112" t="s">
        <v>80</v>
      </c>
      <c r="C103" s="113" t="s">
        <v>226</v>
      </c>
      <c r="D103" s="114" t="s">
        <v>226</v>
      </c>
      <c r="E103" s="113" t="s">
        <v>226</v>
      </c>
      <c r="F103" s="114" t="str">
        <f t="shared" si="19"/>
        <v>-</v>
      </c>
      <c r="G103" s="113" t="s">
        <v>226</v>
      </c>
      <c r="H103" s="114" t="str">
        <f t="shared" si="19"/>
        <v>-</v>
      </c>
      <c r="I103" s="113" t="s">
        <v>226</v>
      </c>
      <c r="J103" s="114" t="str">
        <f t="shared" si="19"/>
        <v>-</v>
      </c>
      <c r="K103" s="113" t="s">
        <v>226</v>
      </c>
      <c r="L103" s="114" t="str">
        <f t="shared" si="20"/>
        <v>-</v>
      </c>
      <c r="M103" s="113" t="s">
        <v>226</v>
      </c>
      <c r="N103" s="114" t="str">
        <f t="shared" si="21"/>
        <v>-</v>
      </c>
      <c r="O103" s="114" t="str">
        <f t="shared" si="23"/>
        <v>-</v>
      </c>
    </row>
    <row r="104" spans="2:15" x14ac:dyDescent="0.25">
      <c r="B104" s="112" t="s">
        <v>82</v>
      </c>
      <c r="C104" s="113" t="s">
        <v>226</v>
      </c>
      <c r="D104" s="114" t="s">
        <v>226</v>
      </c>
      <c r="E104" s="113" t="s">
        <v>226</v>
      </c>
      <c r="F104" s="114" t="str">
        <f t="shared" si="19"/>
        <v>-</v>
      </c>
      <c r="G104" s="113" t="s">
        <v>226</v>
      </c>
      <c r="H104" s="114" t="str">
        <f t="shared" si="19"/>
        <v>-</v>
      </c>
      <c r="I104" s="113" t="s">
        <v>226</v>
      </c>
      <c r="J104" s="114" t="str">
        <f t="shared" si="19"/>
        <v>-</v>
      </c>
      <c r="K104" s="113" t="s">
        <v>226</v>
      </c>
      <c r="L104" s="114" t="str">
        <f t="shared" si="20"/>
        <v>-</v>
      </c>
      <c r="M104" s="113" t="s">
        <v>226</v>
      </c>
      <c r="N104" s="114" t="str">
        <f t="shared" si="21"/>
        <v>-</v>
      </c>
      <c r="O104" s="114" t="str">
        <f t="shared" si="23"/>
        <v>-</v>
      </c>
    </row>
    <row r="105" spans="2:15" x14ac:dyDescent="0.25">
      <c r="B105" s="112" t="s">
        <v>84</v>
      </c>
      <c r="C105" s="113" t="s">
        <v>226</v>
      </c>
      <c r="D105" s="114" t="s">
        <v>226</v>
      </c>
      <c r="E105" s="113" t="s">
        <v>226</v>
      </c>
      <c r="F105" s="114" t="str">
        <f t="shared" si="19"/>
        <v>-</v>
      </c>
      <c r="G105" s="113" t="s">
        <v>226</v>
      </c>
      <c r="H105" s="114" t="str">
        <f t="shared" si="19"/>
        <v>-</v>
      </c>
      <c r="I105" s="113" t="s">
        <v>226</v>
      </c>
      <c r="J105" s="114" t="str">
        <f t="shared" si="19"/>
        <v>-</v>
      </c>
      <c r="K105" s="113" t="s">
        <v>226</v>
      </c>
      <c r="L105" s="114" t="str">
        <f t="shared" si="20"/>
        <v>-</v>
      </c>
      <c r="M105" s="113" t="s">
        <v>226</v>
      </c>
      <c r="N105" s="114" t="str">
        <f t="shared" si="21"/>
        <v>-</v>
      </c>
      <c r="O105" s="114" t="str">
        <f t="shared" si="23"/>
        <v>-</v>
      </c>
    </row>
    <row r="106" spans="2:15" x14ac:dyDescent="0.25">
      <c r="B106" s="112" t="s">
        <v>86</v>
      </c>
      <c r="C106" s="113" t="s">
        <v>226</v>
      </c>
      <c r="D106" s="114" t="s">
        <v>226</v>
      </c>
      <c r="E106" s="113" t="s">
        <v>226</v>
      </c>
      <c r="F106" s="114" t="str">
        <f t="shared" si="19"/>
        <v>-</v>
      </c>
      <c r="G106" s="113" t="s">
        <v>226</v>
      </c>
      <c r="H106" s="114" t="str">
        <f t="shared" si="19"/>
        <v>-</v>
      </c>
      <c r="I106" s="113" t="s">
        <v>226</v>
      </c>
      <c r="J106" s="114" t="str">
        <f t="shared" si="19"/>
        <v>-</v>
      </c>
      <c r="K106" s="113" t="s">
        <v>226</v>
      </c>
      <c r="L106" s="114" t="str">
        <f t="shared" si="20"/>
        <v>-</v>
      </c>
      <c r="M106" s="113" t="s">
        <v>226</v>
      </c>
      <c r="N106" s="114" t="str">
        <f>IFERROR(M106/K106-1,"-")</f>
        <v>-</v>
      </c>
      <c r="O106" s="114" t="str">
        <f t="shared" si="23"/>
        <v>-</v>
      </c>
    </row>
    <row r="107" spans="2:15" x14ac:dyDescent="0.25">
      <c r="B107" s="112" t="s">
        <v>88</v>
      </c>
      <c r="C107" s="113" t="s">
        <v>226</v>
      </c>
      <c r="D107" s="114" t="s">
        <v>226</v>
      </c>
      <c r="E107" s="113" t="s">
        <v>226</v>
      </c>
      <c r="F107" s="114" t="str">
        <f t="shared" si="19"/>
        <v>-</v>
      </c>
      <c r="G107" s="113" t="s">
        <v>226</v>
      </c>
      <c r="H107" s="114" t="str">
        <f t="shared" si="19"/>
        <v>-</v>
      </c>
      <c r="I107" s="113" t="s">
        <v>226</v>
      </c>
      <c r="J107" s="114" t="str">
        <f t="shared" si="19"/>
        <v>-</v>
      </c>
      <c r="K107" s="113" t="s">
        <v>226</v>
      </c>
      <c r="L107" s="114" t="str">
        <f t="shared" si="20"/>
        <v>-</v>
      </c>
      <c r="M107" s="113" t="s">
        <v>226</v>
      </c>
      <c r="N107" s="114" t="str">
        <f>IFERROR(M107/K107-1,"-")</f>
        <v>-</v>
      </c>
      <c r="O107" s="114" t="str">
        <f t="shared" si="23"/>
        <v>-</v>
      </c>
    </row>
    <row r="108" spans="2:15" x14ac:dyDescent="0.25">
      <c r="B108" s="112" t="s">
        <v>90</v>
      </c>
      <c r="C108" s="113" t="s">
        <v>226</v>
      </c>
      <c r="D108" s="114" t="s">
        <v>226</v>
      </c>
      <c r="E108" s="113" t="s">
        <v>226</v>
      </c>
      <c r="F108" s="114" t="str">
        <f t="shared" si="19"/>
        <v>-</v>
      </c>
      <c r="G108" s="113" t="s">
        <v>226</v>
      </c>
      <c r="H108" s="114" t="str">
        <f t="shared" si="19"/>
        <v>-</v>
      </c>
      <c r="I108" s="113" t="s">
        <v>226</v>
      </c>
      <c r="J108" s="114" t="str">
        <f t="shared" si="19"/>
        <v>-</v>
      </c>
      <c r="K108" s="113" t="s">
        <v>226</v>
      </c>
      <c r="L108" s="114" t="str">
        <f t="shared" si="20"/>
        <v>-</v>
      </c>
      <c r="M108" s="113" t="s">
        <v>226</v>
      </c>
      <c r="N108" s="114" t="str">
        <f>IFERROR(M108/K108-1,"-")</f>
        <v>-</v>
      </c>
      <c r="O108" s="114" t="str">
        <f t="shared" si="23"/>
        <v>-</v>
      </c>
    </row>
    <row r="109" spans="2:15" ht="15.75" x14ac:dyDescent="0.25">
      <c r="B109" s="115" t="s">
        <v>27</v>
      </c>
      <c r="C109" s="116" t="s">
        <v>226</v>
      </c>
      <c r="D109" s="117" t="s">
        <v>226</v>
      </c>
      <c r="E109" s="116" t="s">
        <v>226</v>
      </c>
      <c r="F109" s="117" t="str">
        <f t="shared" si="19"/>
        <v>-</v>
      </c>
      <c r="G109" s="116" t="s">
        <v>226</v>
      </c>
      <c r="H109" s="117" t="str">
        <f t="shared" si="19"/>
        <v>-</v>
      </c>
      <c r="I109" s="116" t="s">
        <v>226</v>
      </c>
      <c r="J109" s="117" t="str">
        <f t="shared" si="19"/>
        <v>-</v>
      </c>
      <c r="K109" s="116" t="s">
        <v>226</v>
      </c>
      <c r="L109" s="117" t="str">
        <f t="shared" si="20"/>
        <v>-</v>
      </c>
      <c r="M109" s="116" t="s">
        <v>226</v>
      </c>
      <c r="N109" s="117" t="s">
        <v>226</v>
      </c>
      <c r="O109" s="117" t="s">
        <v>226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F9A36-6D43-4629-AB90-695FC76703E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2" customFormat="1" ht="72" customHeight="1" x14ac:dyDescent="0.25">
      <c r="B6" s="143"/>
      <c r="C6" s="170" t="s">
        <v>289</v>
      </c>
      <c r="D6" s="170" t="s">
        <v>221</v>
      </c>
      <c r="E6" s="170" t="s">
        <v>232</v>
      </c>
      <c r="F6" s="170" t="s">
        <v>223</v>
      </c>
      <c r="G6" s="170" t="s">
        <v>224</v>
      </c>
      <c r="H6" s="170" t="s">
        <v>225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104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107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110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113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120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116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125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141</v>
      </c>
      <c r="B19" s="160" t="s">
        <v>128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93</v>
      </c>
      <c r="B23" s="155" t="s">
        <v>94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104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107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110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113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120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116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125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141</v>
      </c>
      <c r="B33" s="160" t="s">
        <v>128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93</v>
      </c>
      <c r="B37" s="155" t="s">
        <v>94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104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107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110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113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120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116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125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141</v>
      </c>
      <c r="B47" s="160" t="s">
        <v>128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93</v>
      </c>
      <c r="B51" s="155" t="s">
        <v>94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104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107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110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113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120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116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125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141</v>
      </c>
      <c r="B61" s="160" t="s">
        <v>128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93</v>
      </c>
      <c r="B65" s="155" t="s">
        <v>94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104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107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110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113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120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116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125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141</v>
      </c>
      <c r="B75" s="160" t="s">
        <v>128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93</v>
      </c>
      <c r="B79" s="155" t="s">
        <v>94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104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107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110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113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120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116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125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141</v>
      </c>
      <c r="B89" s="160" t="s">
        <v>128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93</v>
      </c>
      <c r="B93" s="155" t="s">
        <v>94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104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107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110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113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120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116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125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141</v>
      </c>
      <c r="B103" s="160" t="s">
        <v>128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93</v>
      </c>
      <c r="B107" s="155" t="s">
        <v>94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104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107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110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113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120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116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125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141</v>
      </c>
      <c r="B117" s="160" t="s">
        <v>128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93</v>
      </c>
      <c r="B121" s="155" t="s">
        <v>94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104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107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110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113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120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116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125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141</v>
      </c>
      <c r="B131" s="160" t="s">
        <v>128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93</v>
      </c>
      <c r="B135" s="155" t="s">
        <v>94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104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107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110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113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120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116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125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141</v>
      </c>
      <c r="B145" s="160" t="s">
        <v>128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93</v>
      </c>
      <c r="B149" s="155" t="s">
        <v>94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104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107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110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113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120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116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125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141</v>
      </c>
      <c r="B159" s="160" t="s">
        <v>128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4509-2A1B-4524-99A8-B1E177D8E21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4" ht="6" customHeight="1" x14ac:dyDescent="0.25"/>
    <row r="5" spans="1:14" ht="15.75" x14ac:dyDescent="0.25">
      <c r="B5" s="141"/>
      <c r="C5" s="297" t="s">
        <v>40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4" s="142" customFormat="1" ht="72" customHeight="1" x14ac:dyDescent="0.25">
      <c r="B6" s="143"/>
      <c r="C6" s="170" t="s">
        <v>258</v>
      </c>
      <c r="D6" s="170" t="s">
        <v>259</v>
      </c>
      <c r="E6" s="170" t="s">
        <v>260</v>
      </c>
      <c r="F6" s="170" t="s">
        <v>261</v>
      </c>
      <c r="G6" s="170" t="s">
        <v>262</v>
      </c>
      <c r="H6" s="170" t="s">
        <v>263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104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107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110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113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120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116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125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141</v>
      </c>
      <c r="B19" s="160" t="s">
        <v>128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93</v>
      </c>
      <c r="B23" s="155" t="s">
        <v>94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104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107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110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113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120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116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125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141</v>
      </c>
      <c r="B33" s="160" t="s">
        <v>128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93</v>
      </c>
      <c r="B37" s="155" t="s">
        <v>94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104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107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110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113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120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116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125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141</v>
      </c>
      <c r="B47" s="160" t="s">
        <v>128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93</v>
      </c>
      <c r="B51" s="155" t="s">
        <v>94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104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107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110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113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120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116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125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141</v>
      </c>
      <c r="B61" s="160" t="s">
        <v>128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93</v>
      </c>
      <c r="B65" s="155" t="s">
        <v>94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104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107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110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113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120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116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125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141</v>
      </c>
      <c r="B75" s="160" t="s">
        <v>128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93</v>
      </c>
      <c r="B79" s="155" t="s">
        <v>94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104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107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110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113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120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116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125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141</v>
      </c>
      <c r="B89" s="160" t="s">
        <v>128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93</v>
      </c>
      <c r="B93" s="155" t="s">
        <v>94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104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107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110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113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120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116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125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141</v>
      </c>
      <c r="B103" s="160" t="s">
        <v>128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93</v>
      </c>
      <c r="B107" s="155" t="s">
        <v>94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104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107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110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113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120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116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125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141</v>
      </c>
      <c r="B117" s="160" t="s">
        <v>128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93</v>
      </c>
      <c r="B121" s="155" t="s">
        <v>94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104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107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110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113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120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116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125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141</v>
      </c>
      <c r="B131" s="160" t="s">
        <v>128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93</v>
      </c>
      <c r="B135" s="155" t="s">
        <v>94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104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107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110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113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120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116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125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141</v>
      </c>
      <c r="B145" s="160" t="s">
        <v>128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93</v>
      </c>
      <c r="B149" s="155" t="s">
        <v>94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104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107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110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113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120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116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125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141</v>
      </c>
      <c r="B159" s="160" t="s">
        <v>128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E650-0CA9-4786-8068-FF553A89D0B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65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100</v>
      </c>
      <c r="B10" s="160" t="s">
        <v>100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97</v>
      </c>
      <c r="B11" s="160" t="s">
        <v>97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104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107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110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113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120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116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125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141</v>
      </c>
      <c r="B19" s="160" t="s">
        <v>128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142</v>
      </c>
      <c r="B20" s="166" t="s">
        <v>142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65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93</v>
      </c>
      <c r="B23" s="155" t="s">
        <v>94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100</v>
      </c>
      <c r="B24" s="160" t="s">
        <v>100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97</v>
      </c>
      <c r="B25" s="160" t="s">
        <v>97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104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107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110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113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120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116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125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141</v>
      </c>
      <c r="B33" s="160" t="s">
        <v>128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142</v>
      </c>
      <c r="B34" s="166" t="s">
        <v>142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65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93</v>
      </c>
      <c r="B37" s="155" t="s">
        <v>94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100</v>
      </c>
      <c r="B38" s="160" t="s">
        <v>100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97</v>
      </c>
      <c r="B39" s="160" t="s">
        <v>97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104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107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110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113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120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116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125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141</v>
      </c>
      <c r="B47" s="160" t="s">
        <v>128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142</v>
      </c>
      <c r="B48" s="166" t="s">
        <v>142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65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93</v>
      </c>
      <c r="B51" s="155" t="s">
        <v>94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100</v>
      </c>
      <c r="B52" s="160" t="s">
        <v>100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97</v>
      </c>
      <c r="B53" s="160" t="s">
        <v>97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104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107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110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113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120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116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125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141</v>
      </c>
      <c r="B61" s="160" t="s">
        <v>128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142</v>
      </c>
      <c r="B62" s="166" t="s">
        <v>142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65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93</v>
      </c>
      <c r="B65" s="155" t="s">
        <v>94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100</v>
      </c>
      <c r="B66" s="160" t="s">
        <v>100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97</v>
      </c>
      <c r="B67" s="160" t="s">
        <v>97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104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107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110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113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120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116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125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141</v>
      </c>
      <c r="B75" s="160" t="s">
        <v>128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142</v>
      </c>
      <c r="B76" s="166" t="s">
        <v>142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65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93</v>
      </c>
      <c r="B79" s="155" t="s">
        <v>94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100</v>
      </c>
      <c r="B80" s="160" t="s">
        <v>100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97</v>
      </c>
      <c r="B81" s="160" t="s">
        <v>97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104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107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110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113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120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116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125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141</v>
      </c>
      <c r="B89" s="160" t="s">
        <v>128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142</v>
      </c>
      <c r="B90" s="166" t="s">
        <v>142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65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93</v>
      </c>
      <c r="B93" s="155" t="s">
        <v>94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100</v>
      </c>
      <c r="B94" s="160" t="s">
        <v>100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97</v>
      </c>
      <c r="B95" s="160" t="s">
        <v>97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104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107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110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113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120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116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125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141</v>
      </c>
      <c r="B103" s="160" t="s">
        <v>128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142</v>
      </c>
      <c r="B104" s="166" t="s">
        <v>142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65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93</v>
      </c>
      <c r="B107" s="155" t="s">
        <v>94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100</v>
      </c>
      <c r="B108" s="160" t="s">
        <v>100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97</v>
      </c>
      <c r="B109" s="160" t="s">
        <v>97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104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107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110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113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120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116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125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141</v>
      </c>
      <c r="B117" s="160" t="s">
        <v>128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142</v>
      </c>
      <c r="B118" s="166" t="s">
        <v>142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65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93</v>
      </c>
      <c r="B121" s="155" t="s">
        <v>94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100</v>
      </c>
      <c r="B122" s="160" t="s">
        <v>100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97</v>
      </c>
      <c r="B123" s="160" t="s">
        <v>97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104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107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110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113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120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116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125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141</v>
      </c>
      <c r="B131" s="160" t="s">
        <v>128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142</v>
      </c>
      <c r="B132" s="166" t="s">
        <v>142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65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93</v>
      </c>
      <c r="B135" s="155" t="s">
        <v>94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100</v>
      </c>
      <c r="B136" s="160" t="s">
        <v>100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97</v>
      </c>
      <c r="B137" s="160" t="s">
        <v>97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104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107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110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113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120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116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125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141</v>
      </c>
      <c r="B145" s="160" t="s">
        <v>128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142</v>
      </c>
      <c r="B146" s="166" t="s">
        <v>142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65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93</v>
      </c>
      <c r="B149" s="155" t="s">
        <v>94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100</v>
      </c>
      <c r="B150" s="160" t="s">
        <v>100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97</v>
      </c>
      <c r="B151" s="160" t="s">
        <v>97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104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107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110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113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120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116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125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141</v>
      </c>
      <c r="B159" s="160" t="s">
        <v>128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142</v>
      </c>
      <c r="B160" s="166" t="s">
        <v>142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003D-7930-464D-91B0-EB55FA7D0B53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9C47-0018-48FD-AC70-A7B336DA74C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226</v>
      </c>
      <c r="E1" t="s">
        <v>226</v>
      </c>
      <c r="G1" t="s">
        <v>226</v>
      </c>
    </row>
    <row r="4" spans="1:16" ht="48.75" customHeight="1" thickBot="1" x14ac:dyDescent="0.3">
      <c r="B4" s="262" t="s">
        <v>290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CONCATENATE("dif ",RIGHT(2019,2),"/",RIGHT(2018,2))</f>
        <v>dif 19/18</v>
      </c>
      <c r="E8" s="111" t="s">
        <v>66</v>
      </c>
      <c r="F8" s="110" t="str">
        <f>CONCATENATE("dif ",RIGHT(E7,2),"/",RIGHT(C7,2))</f>
        <v>dif 20/19</v>
      </c>
      <c r="G8" s="111" t="s">
        <v>66</v>
      </c>
      <c r="H8" s="110" t="str">
        <f>CONCATENATE("dif ",RIGHT(G7,2),"/",RIGHT(E7,2))</f>
        <v>dif 21/20</v>
      </c>
      <c r="I8" s="111" t="s">
        <v>66</v>
      </c>
      <c r="J8" s="110" t="str">
        <f>CONCATENATE("dif ",RIGHT(I7,2),"/",RIGHT(G7,2))</f>
        <v>dif 22/21</v>
      </c>
      <c r="K8" s="111" t="s">
        <v>66</v>
      </c>
      <c r="L8" s="110" t="str">
        <f>CONCATENATE("dif ",RIGHT(K7,2),"/",RIGHT(I7,2))</f>
        <v>dif 23/22</v>
      </c>
      <c r="M8" s="111" t="s">
        <v>66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67</v>
      </c>
      <c r="B9" s="112" t="s">
        <v>68</v>
      </c>
      <c r="C9" s="182">
        <v>2.635496183206107</v>
      </c>
      <c r="D9" s="183">
        <v>-0.16128533113265942</v>
      </c>
      <c r="E9" s="182">
        <v>2.6174716182412929</v>
      </c>
      <c r="F9" s="183">
        <f t="shared" ref="F9:J21" si="0">IFERROR(E9-C9,"-")</f>
        <v>-1.8024564964814083E-2</v>
      </c>
      <c r="G9" s="182">
        <v>2.4109947643979059</v>
      </c>
      <c r="H9" s="183">
        <f t="shared" si="0"/>
        <v>-0.20647685384338699</v>
      </c>
      <c r="I9" s="182">
        <v>3.2322086759285513</v>
      </c>
      <c r="J9" s="183">
        <f t="shared" si="0"/>
        <v>0.82121391153064538</v>
      </c>
      <c r="K9" s="182">
        <v>2.6628942486085343</v>
      </c>
      <c r="L9" s="183">
        <f t="shared" ref="L9:L21" si="1">IFERROR(K9-I9,"-")</f>
        <v>-0.56931442732001702</v>
      </c>
      <c r="M9" s="182">
        <v>2.7949012842629863</v>
      </c>
      <c r="N9" s="183">
        <f t="shared" ref="N9:N13" si="2">IFERROR(M9-K9,"-")</f>
        <v>0.13200703565445204</v>
      </c>
      <c r="O9" s="183">
        <f t="shared" ref="O9:O13" si="3">IFERROR(M9-C9,"-")</f>
        <v>0.15940510105687933</v>
      </c>
    </row>
    <row r="10" spans="1:16" x14ac:dyDescent="0.25">
      <c r="A10" s="1" t="s">
        <v>69</v>
      </c>
      <c r="B10" s="112" t="s">
        <v>70</v>
      </c>
      <c r="C10" s="182">
        <v>2.7260385005065855</v>
      </c>
      <c r="D10" s="183">
        <v>1.3098287566372324E-2</v>
      </c>
      <c r="E10" s="182">
        <v>2.6762455682030231</v>
      </c>
      <c r="F10" s="183">
        <f t="shared" si="0"/>
        <v>-4.9792932303562409E-2</v>
      </c>
      <c r="G10" s="182">
        <v>2.2361010830324908</v>
      </c>
      <c r="H10" s="183">
        <f t="shared" si="0"/>
        <v>-0.44014448517053228</v>
      </c>
      <c r="I10" s="182">
        <v>2.7251615992338998</v>
      </c>
      <c r="J10" s="183">
        <f t="shared" si="0"/>
        <v>0.489060516201409</v>
      </c>
      <c r="K10" s="182">
        <v>2.7041745730550284</v>
      </c>
      <c r="L10" s="183">
        <f t="shared" si="1"/>
        <v>-2.0987026178871382E-2</v>
      </c>
      <c r="M10" s="182">
        <v>3.1517801374141161</v>
      </c>
      <c r="N10" s="183">
        <f t="shared" si="2"/>
        <v>0.44760556435908772</v>
      </c>
      <c r="O10" s="183">
        <f>IFERROR(M10-C10,"-")</f>
        <v>0.42574163690753064</v>
      </c>
    </row>
    <row r="11" spans="1:16" x14ac:dyDescent="0.25">
      <c r="A11" s="1" t="s">
        <v>71</v>
      </c>
      <c r="B11" s="112" t="s">
        <v>72</v>
      </c>
      <c r="C11" s="182">
        <v>2.7059052059052058</v>
      </c>
      <c r="D11" s="183">
        <v>-0.15258354625783976</v>
      </c>
      <c r="E11" s="182">
        <v>2.599636032757052</v>
      </c>
      <c r="F11" s="183">
        <f t="shared" si="0"/>
        <v>-0.10626917314815376</v>
      </c>
      <c r="G11" s="182">
        <v>2.167395104895105</v>
      </c>
      <c r="H11" s="183">
        <f t="shared" si="0"/>
        <v>-0.43224092786194701</v>
      </c>
      <c r="I11" s="182">
        <v>2.6814345991561179</v>
      </c>
      <c r="J11" s="183">
        <f t="shared" si="0"/>
        <v>0.51403949426101292</v>
      </c>
      <c r="K11" s="182">
        <v>2.7572009188902631</v>
      </c>
      <c r="L11" s="183">
        <f t="shared" si="1"/>
        <v>7.576631973414516E-2</v>
      </c>
      <c r="M11" s="182">
        <v>2.9589783281733748</v>
      </c>
      <c r="N11" s="183">
        <f t="shared" si="2"/>
        <v>0.20177740928311172</v>
      </c>
      <c r="O11" s="183">
        <f t="shared" si="3"/>
        <v>0.25307312226816903</v>
      </c>
    </row>
    <row r="12" spans="1:16" x14ac:dyDescent="0.25">
      <c r="A12" s="1" t="s">
        <v>73</v>
      </c>
      <c r="B12" s="112" t="s">
        <v>74</v>
      </c>
      <c r="C12" s="182">
        <v>2.924415832141154</v>
      </c>
      <c r="D12" s="183">
        <v>0.50867141785842263</v>
      </c>
      <c r="E12" s="182" t="s">
        <v>226</v>
      </c>
      <c r="F12" s="183" t="str">
        <f t="shared" si="0"/>
        <v>-</v>
      </c>
      <c r="G12" s="182">
        <v>2.2338797814207649</v>
      </c>
      <c r="H12" s="183" t="str">
        <f t="shared" si="0"/>
        <v>-</v>
      </c>
      <c r="I12" s="182">
        <v>2.9921472392638035</v>
      </c>
      <c r="J12" s="183">
        <f t="shared" si="0"/>
        <v>0.75826745784303862</v>
      </c>
      <c r="K12" s="182">
        <v>2.4570599613152804</v>
      </c>
      <c r="L12" s="183">
        <f t="shared" si="1"/>
        <v>-0.53508727794852318</v>
      </c>
      <c r="M12" s="182">
        <v>2.6590819153146024</v>
      </c>
      <c r="N12" s="183">
        <f t="shared" si="2"/>
        <v>0.20202195399932199</v>
      </c>
      <c r="O12" s="183">
        <f t="shared" si="3"/>
        <v>-0.26533391682655161</v>
      </c>
    </row>
    <row r="13" spans="1:16" x14ac:dyDescent="0.25">
      <c r="A13" s="1" t="s">
        <v>75</v>
      </c>
      <c r="B13" s="112" t="s">
        <v>76</v>
      </c>
      <c r="C13" s="182">
        <v>2.7901599015990159</v>
      </c>
      <c r="D13" s="183">
        <v>0.27636932312696327</v>
      </c>
      <c r="E13" s="182" t="s">
        <v>226</v>
      </c>
      <c r="F13" s="183" t="str">
        <f t="shared" si="0"/>
        <v>-</v>
      </c>
      <c r="G13" s="182">
        <v>2.1226024821361413</v>
      </c>
      <c r="H13" s="183" t="str">
        <f t="shared" si="0"/>
        <v>-</v>
      </c>
      <c r="I13" s="182">
        <v>2.77670704845815</v>
      </c>
      <c r="J13" s="183">
        <f t="shared" si="0"/>
        <v>0.65410456632200864</v>
      </c>
      <c r="K13" s="182">
        <v>2.5519648912826649</v>
      </c>
      <c r="L13" s="183">
        <f t="shared" si="1"/>
        <v>-0.22474215717548507</v>
      </c>
      <c r="M13" s="182">
        <v>2.5066105769230771</v>
      </c>
      <c r="N13" s="183">
        <f t="shared" si="2"/>
        <v>-4.5354314359587811E-2</v>
      </c>
      <c r="O13" s="183">
        <f t="shared" si="3"/>
        <v>-0.28354932467593885</v>
      </c>
    </row>
    <row r="14" spans="1:16" x14ac:dyDescent="0.25">
      <c r="A14" s="1" t="s">
        <v>77</v>
      </c>
      <c r="B14" s="112" t="s">
        <v>78</v>
      </c>
      <c r="C14" s="182">
        <v>2.1747448979591835</v>
      </c>
      <c r="D14" s="183">
        <v>-6.6557840752881514E-2</v>
      </c>
      <c r="E14" s="182" t="s">
        <v>226</v>
      </c>
      <c r="F14" s="183" t="str">
        <f t="shared" si="0"/>
        <v>-</v>
      </c>
      <c r="G14" s="182">
        <v>2.2000801924619084</v>
      </c>
      <c r="H14" s="183" t="str">
        <f t="shared" si="0"/>
        <v>-</v>
      </c>
      <c r="I14" s="182">
        <v>2.4949115044247789</v>
      </c>
      <c r="J14" s="183">
        <f t="shared" si="0"/>
        <v>0.29483131196287049</v>
      </c>
      <c r="K14" s="182">
        <v>2.4809854101889499</v>
      </c>
      <c r="L14" s="183">
        <f t="shared" si="1"/>
        <v>-1.3926094235829023E-2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2.0936858901299291</v>
      </c>
      <c r="D15" s="183">
        <v>-9.2713916959533016E-2</v>
      </c>
      <c r="E15" s="182" t="s">
        <v>226</v>
      </c>
      <c r="F15" s="183" t="str">
        <f t="shared" si="0"/>
        <v>-</v>
      </c>
      <c r="G15" s="182">
        <v>2.3360790774299836</v>
      </c>
      <c r="H15" s="183" t="str">
        <f t="shared" si="0"/>
        <v>-</v>
      </c>
      <c r="I15" s="182">
        <v>2.5052631578947366</v>
      </c>
      <c r="J15" s="183">
        <f t="shared" si="0"/>
        <v>0.16918408046475308</v>
      </c>
      <c r="K15" s="182">
        <v>2.2105990783410139</v>
      </c>
      <c r="L15" s="183">
        <f t="shared" si="1"/>
        <v>-0.29466407955372276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2.1728628936774803</v>
      </c>
      <c r="D16" s="183">
        <v>-0.50416295587233106</v>
      </c>
      <c r="E16" s="182">
        <v>2.499459848757652</v>
      </c>
      <c r="F16" s="183">
        <f t="shared" si="0"/>
        <v>0.32659695508017172</v>
      </c>
      <c r="G16" s="182">
        <v>2.9317173096620008</v>
      </c>
      <c r="H16" s="183">
        <f t="shared" si="0"/>
        <v>0.4322574609043488</v>
      </c>
      <c r="I16" s="182">
        <v>2.6119023397761953</v>
      </c>
      <c r="J16" s="183">
        <f t="shared" si="0"/>
        <v>-0.31981496988580549</v>
      </c>
      <c r="K16" s="182">
        <v>2.5556512378902045</v>
      </c>
      <c r="L16" s="183">
        <f t="shared" si="1"/>
        <v>-5.6251101885990806E-2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2.0868318122555412</v>
      </c>
      <c r="D17" s="183">
        <v>-1.2575286162258705</v>
      </c>
      <c r="E17" s="182">
        <v>2.135487528344671</v>
      </c>
      <c r="F17" s="183">
        <f t="shared" si="0"/>
        <v>4.8655716089129886E-2</v>
      </c>
      <c r="G17" s="182">
        <v>2.452733776188043</v>
      </c>
      <c r="H17" s="183">
        <f t="shared" si="0"/>
        <v>0.31724624784337196</v>
      </c>
      <c r="I17" s="182">
        <v>2.3955875928352994</v>
      </c>
      <c r="J17" s="183">
        <f t="shared" si="0"/>
        <v>-5.7146183352743574E-2</v>
      </c>
      <c r="K17" s="182">
        <v>2.3459411634594116</v>
      </c>
      <c r="L17" s="183">
        <f t="shared" si="1"/>
        <v>-4.9646429375887813E-2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2.2741073337609579</v>
      </c>
      <c r="D18" s="183">
        <v>-1.0836583409016054E-2</v>
      </c>
      <c r="E18" s="182">
        <v>2.0425170068027212</v>
      </c>
      <c r="F18" s="183">
        <f t="shared" si="0"/>
        <v>-0.23159032695823667</v>
      </c>
      <c r="G18" s="182">
        <v>2.9937869822485208</v>
      </c>
      <c r="H18" s="183">
        <f t="shared" si="0"/>
        <v>0.95126997544579961</v>
      </c>
      <c r="I18" s="182">
        <v>2.8807453416149067</v>
      </c>
      <c r="J18" s="183">
        <f t="shared" si="0"/>
        <v>-0.1130416406336141</v>
      </c>
      <c r="K18" s="182">
        <v>2.5134645847476804</v>
      </c>
      <c r="L18" s="183">
        <f t="shared" si="1"/>
        <v>-0.36728075686722628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2.3524916943521594</v>
      </c>
      <c r="D19" s="183">
        <v>-0.26352781418282456</v>
      </c>
      <c r="E19" s="182">
        <v>2.0164492342597846</v>
      </c>
      <c r="F19" s="183">
        <f t="shared" si="0"/>
        <v>-0.33604246009237482</v>
      </c>
      <c r="G19" s="182">
        <v>2.7396582733812949</v>
      </c>
      <c r="H19" s="183">
        <f t="shared" si="0"/>
        <v>0.72320903912151024</v>
      </c>
      <c r="I19" s="182">
        <v>2.6980157089706491</v>
      </c>
      <c r="J19" s="183">
        <f t="shared" si="0"/>
        <v>-4.1642564410645733E-2</v>
      </c>
      <c r="K19" s="182">
        <v>2.6623690572119258</v>
      </c>
      <c r="L19" s="183">
        <f t="shared" si="1"/>
        <v>-3.564665175872328E-2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2.2576729668805271</v>
      </c>
      <c r="D20" s="183">
        <v>-0.14240132732452482</v>
      </c>
      <c r="E20" s="182">
        <v>2.2569676700111483</v>
      </c>
      <c r="F20" s="183">
        <f t="shared" si="0"/>
        <v>-7.0529686937881308E-4</v>
      </c>
      <c r="G20" s="182">
        <v>2.4653312788906008</v>
      </c>
      <c r="H20" s="183">
        <f t="shared" si="0"/>
        <v>0.20836360887945249</v>
      </c>
      <c r="I20" s="182">
        <v>2.3449477351916377</v>
      </c>
      <c r="J20" s="183">
        <f t="shared" si="0"/>
        <v>-0.12038354369896309</v>
      </c>
      <c r="K20" s="182">
        <v>2.587568157033806</v>
      </c>
      <c r="L20" s="183">
        <f t="shared" si="1"/>
        <v>0.24262042184216837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2.4357363966575409</v>
      </c>
      <c r="D21" s="185">
        <v>-0.13872735320353424</v>
      </c>
      <c r="E21" s="184">
        <v>2.437843193922629</v>
      </c>
      <c r="F21" s="185">
        <f t="shared" si="0"/>
        <v>2.1067972650881117E-3</v>
      </c>
      <c r="G21" s="184">
        <v>2.4937806482478173</v>
      </c>
      <c r="H21" s="185">
        <f t="shared" si="0"/>
        <v>5.5937454325188263E-2</v>
      </c>
      <c r="I21" s="184">
        <v>2.6756725259784404</v>
      </c>
      <c r="J21" s="185">
        <f t="shared" si="0"/>
        <v>0.1818918777306231</v>
      </c>
      <c r="K21" s="184">
        <v>2.5505786061867015</v>
      </c>
      <c r="L21" s="185">
        <f t="shared" si="1"/>
        <v>-0.12509391979173889</v>
      </c>
      <c r="M21" s="184">
        <v>2.8121978283268607</v>
      </c>
      <c r="N21" s="185">
        <v>0.18209443990334551</v>
      </c>
      <c r="O21" s="185">
        <v>6.1785823816495444E-2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262" t="s">
        <v>291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CONCATENATE("dif ",RIGHT(2019,2),"/",RIGHT(2018,2))</f>
        <v>dif 19/18</v>
      </c>
      <c r="E30" s="111" t="s">
        <v>66</v>
      </c>
      <c r="F30" s="110" t="str">
        <f>CONCATENATE("dif ",RIGHT(E29,2),"/",RIGHT(C29,2))</f>
        <v>dif 20/19</v>
      </c>
      <c r="G30" s="111" t="s">
        <v>66</v>
      </c>
      <c r="H30" s="110" t="str">
        <f>CONCATENATE("dif ",RIGHT(G29,2),"/",RIGHT(E29,2))</f>
        <v>dif 21/20</v>
      </c>
      <c r="I30" s="111" t="s">
        <v>66</v>
      </c>
      <c r="J30" s="110" t="str">
        <f>CONCATENATE("dif ",RIGHT(I29,2),"/",RIGHT(G29,2))</f>
        <v>dif 22/21</v>
      </c>
      <c r="K30" s="111" t="s">
        <v>66</v>
      </c>
      <c r="L30" s="110" t="str">
        <f>CONCATENATE("dif ",RIGHT(K29,2),"/",RIGHT(I29,2))</f>
        <v>dif 23/22</v>
      </c>
      <c r="M30" s="111" t="s">
        <v>66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68</v>
      </c>
      <c r="C31" s="182">
        <v>1.9356746765249537</v>
      </c>
      <c r="D31" s="183">
        <v>-0.24473197781885392</v>
      </c>
      <c r="E31" s="182">
        <v>1.9042170644001308</v>
      </c>
      <c r="F31" s="183">
        <f t="shared" ref="F31:J43" si="4">IFERROR(E31-C31,"-")</f>
        <v>-3.1457612124822898E-2</v>
      </c>
      <c r="G31" s="182">
        <v>1.9158075601374571</v>
      </c>
      <c r="H31" s="183">
        <f t="shared" si="4"/>
        <v>1.159049573732629E-2</v>
      </c>
      <c r="I31" s="182">
        <v>2.7529610829103217</v>
      </c>
      <c r="J31" s="183">
        <f t="shared" si="4"/>
        <v>0.83715352277286459</v>
      </c>
      <c r="K31" s="182">
        <v>1.8540433925049309</v>
      </c>
      <c r="L31" s="183">
        <f t="shared" ref="L31:N43" si="5">IFERROR(K31-I31,"-")</f>
        <v>-0.89891769040539082</v>
      </c>
      <c r="M31" s="182">
        <v>1.7593017914561322</v>
      </c>
      <c r="N31" s="183">
        <f t="shared" si="5"/>
        <v>-9.4741601048798696E-2</v>
      </c>
      <c r="O31" s="183">
        <f t="shared" ref="O31:O34" si="6">IFERROR(M31-C31,"-")</f>
        <v>-0.17637288506882154</v>
      </c>
    </row>
    <row r="32" spans="1:16" x14ac:dyDescent="0.25">
      <c r="B32" s="112" t="s">
        <v>70</v>
      </c>
      <c r="C32" s="182">
        <v>1.895208548776284</v>
      </c>
      <c r="D32" s="183">
        <v>-0.12358436773979853</v>
      </c>
      <c r="E32" s="182">
        <v>1.7546553413917021</v>
      </c>
      <c r="F32" s="183">
        <f t="shared" si="4"/>
        <v>-0.14055320738458188</v>
      </c>
      <c r="G32" s="182">
        <v>1.6583229036295368</v>
      </c>
      <c r="H32" s="183">
        <f t="shared" si="4"/>
        <v>-9.6332437762165268E-2</v>
      </c>
      <c r="I32" s="182">
        <v>1.9862405681313804</v>
      </c>
      <c r="J32" s="183">
        <f t="shared" si="4"/>
        <v>0.32791766450184356</v>
      </c>
      <c r="K32" s="182">
        <v>1.8500483714930667</v>
      </c>
      <c r="L32" s="183">
        <f t="shared" si="5"/>
        <v>-0.13619219663831372</v>
      </c>
      <c r="M32" s="182">
        <v>2.2994923857868019</v>
      </c>
      <c r="N32" s="183">
        <f t="shared" si="5"/>
        <v>0.44944401429373526</v>
      </c>
      <c r="O32" s="183">
        <f>IFERROR(M32-C32,"-")</f>
        <v>0.40428383701051795</v>
      </c>
    </row>
    <row r="33" spans="2:16" x14ac:dyDescent="0.25">
      <c r="B33" s="112" t="s">
        <v>72</v>
      </c>
      <c r="C33" s="182">
        <v>1.8823529411764706</v>
      </c>
      <c r="D33" s="183">
        <v>-0.20996489594848811</v>
      </c>
      <c r="E33" s="182">
        <v>1.6356821589205397</v>
      </c>
      <c r="F33" s="183">
        <f t="shared" si="4"/>
        <v>-0.24667078225593086</v>
      </c>
      <c r="G33" s="182">
        <v>1.814327485380117</v>
      </c>
      <c r="H33" s="183">
        <f t="shared" si="4"/>
        <v>0.17864532645957731</v>
      </c>
      <c r="I33" s="182">
        <v>2.0317519611505417</v>
      </c>
      <c r="J33" s="183">
        <f t="shared" si="4"/>
        <v>0.21742447577042467</v>
      </c>
      <c r="K33" s="182">
        <v>1.8848289973691903</v>
      </c>
      <c r="L33" s="183">
        <f t="shared" si="5"/>
        <v>-0.14692296378135139</v>
      </c>
      <c r="M33" s="182">
        <v>1.9806231003039514</v>
      </c>
      <c r="N33" s="183">
        <f t="shared" si="5"/>
        <v>9.5794102934761094E-2</v>
      </c>
      <c r="O33" s="183">
        <f t="shared" si="6"/>
        <v>9.8270159127480827E-2</v>
      </c>
    </row>
    <row r="34" spans="2:16" x14ac:dyDescent="0.25">
      <c r="B34" s="112" t="s">
        <v>74</v>
      </c>
      <c r="C34" s="182">
        <v>2.467058823529412</v>
      </c>
      <c r="D34" s="183">
        <v>0.69891366223908946</v>
      </c>
      <c r="E34" s="182" t="s">
        <v>226</v>
      </c>
      <c r="F34" s="183" t="str">
        <f>IFERROR(E34-C34,"-")</f>
        <v>-</v>
      </c>
      <c r="G34" s="182">
        <v>1.8201368523949168</v>
      </c>
      <c r="H34" s="183" t="str">
        <f>IFERROR(G34-E34,"-")</f>
        <v>-</v>
      </c>
      <c r="I34" s="182">
        <v>2.2582731076454925</v>
      </c>
      <c r="J34" s="183">
        <f>IFERROR(I34-G34,"-")</f>
        <v>0.43813625525057565</v>
      </c>
      <c r="K34" s="182">
        <v>1.7696677080374894</v>
      </c>
      <c r="L34" s="183">
        <f>IFERROR(K34-I34,"-")</f>
        <v>-0.48860539960800309</v>
      </c>
      <c r="M34" s="182">
        <v>1.8177655677655677</v>
      </c>
      <c r="N34" s="183">
        <f>IFERROR(M34-K34,"-")</f>
        <v>4.809785972807834E-2</v>
      </c>
      <c r="O34" s="183">
        <f t="shared" si="6"/>
        <v>-0.64929325576384422</v>
      </c>
    </row>
    <row r="35" spans="2:16" x14ac:dyDescent="0.25">
      <c r="B35" s="112" t="s">
        <v>76</v>
      </c>
      <c r="C35" s="182">
        <v>2.3830369357045145</v>
      </c>
      <c r="D35" s="183">
        <v>0.34431765052208707</v>
      </c>
      <c r="E35" s="182" t="s">
        <v>226</v>
      </c>
      <c r="F35" s="183" t="str">
        <f t="shared" si="4"/>
        <v>-</v>
      </c>
      <c r="G35" s="182">
        <v>1.8474870017331022</v>
      </c>
      <c r="H35" s="183" t="str">
        <f t="shared" si="4"/>
        <v>-</v>
      </c>
      <c r="I35" s="182">
        <v>2.1116956697693241</v>
      </c>
      <c r="J35" s="183">
        <f t="shared" si="4"/>
        <v>0.26420866803622189</v>
      </c>
      <c r="K35" s="182">
        <v>2.0239369191776966</v>
      </c>
      <c r="L35" s="183">
        <f t="shared" si="5"/>
        <v>-8.7758750591627521E-2</v>
      </c>
      <c r="M35" s="182">
        <v>1.8523102310231023</v>
      </c>
      <c r="N35" s="183">
        <f t="shared" si="5"/>
        <v>-0.17162668815459425</v>
      </c>
      <c r="O35" s="183">
        <f>IFERROR(M35-C35,"-")</f>
        <v>-0.53072670468141214</v>
      </c>
    </row>
    <row r="36" spans="2:16" x14ac:dyDescent="0.25">
      <c r="B36" s="112" t="s">
        <v>78</v>
      </c>
      <c r="C36" s="182">
        <v>2.0623509369676318</v>
      </c>
      <c r="D36" s="183">
        <v>0.1909900703461016</v>
      </c>
      <c r="E36" s="182" t="s">
        <v>226</v>
      </c>
      <c r="F36" s="183" t="str">
        <f t="shared" si="4"/>
        <v>-</v>
      </c>
      <c r="G36" s="182">
        <v>1.6966057441253264</v>
      </c>
      <c r="H36" s="183" t="str">
        <f t="shared" si="4"/>
        <v>-</v>
      </c>
      <c r="I36" s="182">
        <v>2.2217877094972067</v>
      </c>
      <c r="J36" s="183">
        <f t="shared" si="4"/>
        <v>0.52518196537188033</v>
      </c>
      <c r="K36" s="182">
        <v>1.9933008526187577</v>
      </c>
      <c r="L36" s="183">
        <f t="shared" si="5"/>
        <v>-0.22848685687844905</v>
      </c>
      <c r="M36" s="182"/>
      <c r="N36" s="183"/>
      <c r="O36" s="183"/>
    </row>
    <row r="37" spans="2:16" x14ac:dyDescent="0.25">
      <c r="B37" s="112" t="s">
        <v>80</v>
      </c>
      <c r="C37" s="182">
        <v>1.8733018310691081</v>
      </c>
      <c r="D37" s="183">
        <v>-0.22823073598070054</v>
      </c>
      <c r="E37" s="182" t="s">
        <v>226</v>
      </c>
      <c r="F37" s="183" t="str">
        <f t="shared" si="4"/>
        <v>-</v>
      </c>
      <c r="G37" s="182">
        <v>1.9532019704433496</v>
      </c>
      <c r="H37" s="183" t="str">
        <f t="shared" si="4"/>
        <v>-</v>
      </c>
      <c r="I37" s="182">
        <v>2.0493939393939393</v>
      </c>
      <c r="J37" s="183">
        <f t="shared" si="4"/>
        <v>9.6191968950589679E-2</v>
      </c>
      <c r="K37" s="182">
        <v>1.9799121155053359</v>
      </c>
      <c r="L37" s="183">
        <f t="shared" si="5"/>
        <v>-6.9481823888603467E-2</v>
      </c>
      <c r="M37" s="182"/>
      <c r="N37" s="183"/>
      <c r="O37" s="183"/>
    </row>
    <row r="38" spans="2:16" x14ac:dyDescent="0.25">
      <c r="B38" s="112" t="s">
        <v>82</v>
      </c>
      <c r="C38" s="182">
        <v>2.049430894308943</v>
      </c>
      <c r="D38" s="183">
        <v>-0.43600599889494029</v>
      </c>
      <c r="E38" s="182">
        <v>2.3508196721311476</v>
      </c>
      <c r="F38" s="183">
        <f t="shared" si="4"/>
        <v>0.30138877782220463</v>
      </c>
      <c r="G38" s="182">
        <v>2.4569536423841059</v>
      </c>
      <c r="H38" s="183">
        <f t="shared" si="4"/>
        <v>0.10613397025295823</v>
      </c>
      <c r="I38" s="182">
        <v>2.3296067848882034</v>
      </c>
      <c r="J38" s="183">
        <f t="shared" si="4"/>
        <v>-0.12734685749590247</v>
      </c>
      <c r="K38" s="182">
        <v>2.120403321470937</v>
      </c>
      <c r="L38" s="183">
        <f t="shared" si="5"/>
        <v>-0.20920346341726637</v>
      </c>
      <c r="M38" s="182"/>
      <c r="N38" s="183"/>
      <c r="O38" s="183"/>
    </row>
    <row r="39" spans="2:16" x14ac:dyDescent="0.25">
      <c r="B39" s="112" t="s">
        <v>84</v>
      </c>
      <c r="C39" s="182">
        <v>1.8539365871036695</v>
      </c>
      <c r="D39" s="183">
        <v>-1.0408965176059783</v>
      </c>
      <c r="E39" s="182">
        <v>2.1324549237170598</v>
      </c>
      <c r="F39" s="183">
        <f t="shared" si="4"/>
        <v>0.27851833661339032</v>
      </c>
      <c r="G39" s="182">
        <v>2.1088917525773194</v>
      </c>
      <c r="H39" s="183">
        <f t="shared" si="4"/>
        <v>-2.356317113974038E-2</v>
      </c>
      <c r="I39" s="182">
        <v>1.9187802792818467</v>
      </c>
      <c r="J39" s="183">
        <f t="shared" si="4"/>
        <v>-0.19011147329547273</v>
      </c>
      <c r="K39" s="182">
        <v>1.8982850384387937</v>
      </c>
      <c r="L39" s="183">
        <f t="shared" si="5"/>
        <v>-2.0495240843052986E-2</v>
      </c>
      <c r="M39" s="182"/>
      <c r="N39" s="183"/>
      <c r="O39" s="183"/>
    </row>
    <row r="40" spans="2:16" x14ac:dyDescent="0.25">
      <c r="B40" s="112" t="s">
        <v>86</v>
      </c>
      <c r="C40" s="182">
        <v>1.8910828025477706</v>
      </c>
      <c r="D40" s="183">
        <v>5.4737763338769563E-2</v>
      </c>
      <c r="E40" s="182">
        <v>2.0562546262028127</v>
      </c>
      <c r="F40" s="183">
        <f t="shared" si="4"/>
        <v>0.16517182365504213</v>
      </c>
      <c r="G40" s="182">
        <v>1.844381758345087</v>
      </c>
      <c r="H40" s="183">
        <f t="shared" si="4"/>
        <v>-0.21187286785772574</v>
      </c>
      <c r="I40" s="182">
        <v>2.1810207336523124</v>
      </c>
      <c r="J40" s="183">
        <f t="shared" si="4"/>
        <v>0.33663897530722542</v>
      </c>
      <c r="K40" s="182">
        <v>1.9529203539823008</v>
      </c>
      <c r="L40" s="183">
        <f t="shared" si="5"/>
        <v>-0.22810037967001162</v>
      </c>
      <c r="M40" s="182"/>
      <c r="N40" s="183"/>
      <c r="O40" s="183"/>
    </row>
    <row r="41" spans="2:16" x14ac:dyDescent="0.25">
      <c r="B41" s="112" t="s">
        <v>88</v>
      </c>
      <c r="C41" s="182">
        <v>1.7614213197969544</v>
      </c>
      <c r="D41" s="183">
        <v>-0.27511656579753496</v>
      </c>
      <c r="E41" s="182">
        <v>1.9450636942675159</v>
      </c>
      <c r="F41" s="183">
        <f t="shared" si="4"/>
        <v>0.18364237447056153</v>
      </c>
      <c r="G41" s="182">
        <v>1.8789903489235338</v>
      </c>
      <c r="H41" s="183">
        <f t="shared" si="4"/>
        <v>-6.6073345343982126E-2</v>
      </c>
      <c r="I41" s="182">
        <v>1.8751584283903675</v>
      </c>
      <c r="J41" s="183">
        <f t="shared" si="4"/>
        <v>-3.8319205331662776E-3</v>
      </c>
      <c r="K41" s="182">
        <v>1.8118126272912423</v>
      </c>
      <c r="L41" s="183">
        <f t="shared" si="5"/>
        <v>-6.3345801099125243E-2</v>
      </c>
      <c r="M41" s="182"/>
      <c r="N41" s="183"/>
      <c r="O41" s="183"/>
    </row>
    <row r="42" spans="2:16" x14ac:dyDescent="0.25">
      <c r="B42" s="112" t="s">
        <v>90</v>
      </c>
      <c r="C42" s="182">
        <v>1.7360482654600302</v>
      </c>
      <c r="D42" s="183">
        <v>-0.19464180717919488</v>
      </c>
      <c r="E42" s="182">
        <v>2.1720807726075506</v>
      </c>
      <c r="F42" s="183">
        <f t="shared" si="4"/>
        <v>0.4360325071475204</v>
      </c>
      <c r="G42" s="182">
        <v>1.9224517439891635</v>
      </c>
      <c r="H42" s="183">
        <f t="shared" si="4"/>
        <v>-0.24962902861838709</v>
      </c>
      <c r="I42" s="182">
        <v>1.8219708246501936</v>
      </c>
      <c r="J42" s="183">
        <f t="shared" si="4"/>
        <v>-0.10048091933896997</v>
      </c>
      <c r="K42" s="182">
        <v>1.8590240123934934</v>
      </c>
      <c r="L42" s="183">
        <f t="shared" si="5"/>
        <v>3.7053187743299798E-2</v>
      </c>
      <c r="M42" s="182"/>
      <c r="N42" s="183"/>
      <c r="O42" s="183"/>
    </row>
    <row r="43" spans="2:16" ht="15.75" x14ac:dyDescent="0.25">
      <c r="B43" s="115" t="s">
        <v>27</v>
      </c>
      <c r="C43" s="184">
        <v>1.9648158624962957</v>
      </c>
      <c r="D43" s="185">
        <v>-0.11225081972761175</v>
      </c>
      <c r="E43" s="184">
        <v>1.9846470698371093</v>
      </c>
      <c r="F43" s="185">
        <f t="shared" si="4"/>
        <v>1.9831207340813561E-2</v>
      </c>
      <c r="G43" s="184">
        <v>1.9355328547763666</v>
      </c>
      <c r="H43" s="185">
        <f t="shared" si="4"/>
        <v>-4.911421506074265E-2</v>
      </c>
      <c r="I43" s="184">
        <v>2.098583217486468</v>
      </c>
      <c r="J43" s="185">
        <f t="shared" si="4"/>
        <v>0.16305036271010143</v>
      </c>
      <c r="K43" s="184">
        <v>1.9201526960394464</v>
      </c>
      <c r="L43" s="185">
        <f t="shared" si="5"/>
        <v>-0.17843052144702165</v>
      </c>
      <c r="M43" s="184">
        <v>1.9236751152073732</v>
      </c>
      <c r="N43" s="185">
        <v>4.5639529730095107E-2</v>
      </c>
      <c r="O43" s="185">
        <v>-0.18183893673143858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2" t="s">
        <v>292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CONCATENATE("dif ",RIGHT(2019,2),"/",RIGHT(2018,2))</f>
        <v>dif 19/18</v>
      </c>
      <c r="E52" s="111" t="s">
        <v>66</v>
      </c>
      <c r="F52" s="110" t="str">
        <f>CONCATENATE("dif ",RIGHT(E51,2),"/",RIGHT(C51,2))</f>
        <v>dif 20/19</v>
      </c>
      <c r="G52" s="111" t="s">
        <v>66</v>
      </c>
      <c r="H52" s="110" t="str">
        <f>CONCATENATE("dif ",RIGHT(G51,2),"/",RIGHT(E51,2))</f>
        <v>dif 21/20</v>
      </c>
      <c r="I52" s="111" t="s">
        <v>66</v>
      </c>
      <c r="J52" s="110" t="str">
        <f>CONCATENATE("dif ",RIGHT(I51,2),"/",RIGHT(G51,2))</f>
        <v>dif 22/21</v>
      </c>
      <c r="K52" s="111" t="s">
        <v>66</v>
      </c>
      <c r="L52" s="110" t="str">
        <f>CONCATENATE("dif ",RIGHT(K51,2),"/",RIGHT(I51,2))</f>
        <v>dif 23/22</v>
      </c>
      <c r="M52" s="111" t="s">
        <v>66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68</v>
      </c>
      <c r="C53" s="182">
        <v>2.1795855717574826</v>
      </c>
      <c r="D53" s="183">
        <v>-0.46571357354166265</v>
      </c>
      <c r="E53" s="182">
        <v>2.4701986754966887</v>
      </c>
      <c r="F53" s="183">
        <f t="shared" ref="F53:J65" si="7">IFERROR(E53-C53,"-")</f>
        <v>0.29061310373920612</v>
      </c>
      <c r="G53" s="182">
        <v>1.8877887788778878</v>
      </c>
      <c r="H53" s="183">
        <f t="shared" si="7"/>
        <v>-0.58240989661880094</v>
      </c>
      <c r="I53" s="182">
        <v>2.7045235803657364</v>
      </c>
      <c r="J53" s="183">
        <f t="shared" si="7"/>
        <v>0.81673480148784861</v>
      </c>
      <c r="K53" s="182">
        <v>2.1779062299293512</v>
      </c>
      <c r="L53" s="183">
        <f t="shared" ref="L53:N65" si="8">IFERROR(K53-I53,"-")</f>
        <v>-0.52661735043638513</v>
      </c>
      <c r="M53" s="182">
        <v>1.8096885813148789</v>
      </c>
      <c r="N53" s="183">
        <f t="shared" si="8"/>
        <v>-0.36821764861447237</v>
      </c>
      <c r="O53" s="183">
        <f t="shared" ref="O53:O57" si="9">IFERROR(M53-C53,"-")</f>
        <v>-0.36989699044260371</v>
      </c>
    </row>
    <row r="54" spans="1:16" x14ac:dyDescent="0.25">
      <c r="A54" s="1">
        <v>2</v>
      </c>
      <c r="B54" s="112" t="s">
        <v>70</v>
      </c>
      <c r="C54" s="182">
        <v>2.1743869209809263</v>
      </c>
      <c r="D54" s="183">
        <v>-0.14428696264559582</v>
      </c>
      <c r="E54" s="182">
        <v>2.0367700072098054</v>
      </c>
      <c r="F54" s="183">
        <f t="shared" si="7"/>
        <v>-0.13761691377112095</v>
      </c>
      <c r="G54" s="182">
        <v>1.7869822485207101</v>
      </c>
      <c r="H54" s="183">
        <f t="shared" si="7"/>
        <v>-0.24978775868909531</v>
      </c>
      <c r="I54" s="182">
        <v>2.3289124668435015</v>
      </c>
      <c r="J54" s="183">
        <f t="shared" si="7"/>
        <v>0.54193021832279142</v>
      </c>
      <c r="K54" s="182">
        <v>1.910030627871363</v>
      </c>
      <c r="L54" s="183">
        <f t="shared" si="8"/>
        <v>-0.41888183897213849</v>
      </c>
      <c r="M54" s="182">
        <v>2.0161987041036715</v>
      </c>
      <c r="N54" s="183">
        <f t="shared" si="8"/>
        <v>0.10616807623230851</v>
      </c>
      <c r="O54" s="183">
        <f>IFERROR(M54-C54,"-")</f>
        <v>-0.15818821687725482</v>
      </c>
    </row>
    <row r="55" spans="1:16" x14ac:dyDescent="0.25">
      <c r="A55" s="1">
        <v>3</v>
      </c>
      <c r="B55" s="112" t="s">
        <v>72</v>
      </c>
      <c r="C55" s="182">
        <v>2.0913126188966391</v>
      </c>
      <c r="D55" s="183">
        <v>-0.27146340633995392</v>
      </c>
      <c r="E55" s="182">
        <v>1.8451612903225807</v>
      </c>
      <c r="F55" s="183">
        <f t="shared" si="7"/>
        <v>-0.24615132857405841</v>
      </c>
      <c r="G55" s="182">
        <v>1.8140000000000001</v>
      </c>
      <c r="H55" s="183">
        <f t="shared" si="7"/>
        <v>-3.1161290322580637E-2</v>
      </c>
      <c r="I55" s="182">
        <v>2.0361816782140107</v>
      </c>
      <c r="J55" s="183">
        <f t="shared" si="7"/>
        <v>0.22218167821401069</v>
      </c>
      <c r="K55" s="182">
        <v>1.9119541875447388</v>
      </c>
      <c r="L55" s="183">
        <f t="shared" si="8"/>
        <v>-0.12422749066927197</v>
      </c>
      <c r="M55" s="182">
        <v>2.1184280403611258</v>
      </c>
      <c r="N55" s="183">
        <f t="shared" si="8"/>
        <v>0.20647385281638697</v>
      </c>
      <c r="O55" s="183">
        <f t="shared" si="9"/>
        <v>2.7115421464486644E-2</v>
      </c>
    </row>
    <row r="56" spans="1:16" x14ac:dyDescent="0.25">
      <c r="A56" s="1">
        <v>4</v>
      </c>
      <c r="B56" s="112" t="s">
        <v>74</v>
      </c>
      <c r="C56" s="182">
        <v>2.6987638256343525</v>
      </c>
      <c r="D56" s="183">
        <v>0.83363454541073256</v>
      </c>
      <c r="E56" s="182" t="s">
        <v>226</v>
      </c>
      <c r="F56" s="183" t="str">
        <f>IFERROR(E56-C56,"-")</f>
        <v>-</v>
      </c>
      <c r="G56" s="182">
        <v>1.8374760994263861</v>
      </c>
      <c r="H56" s="183" t="str">
        <f>IFERROR(G56-E56,"-")</f>
        <v>-</v>
      </c>
      <c r="I56" s="182">
        <v>2.7884615384615383</v>
      </c>
      <c r="J56" s="183">
        <f>IFERROR(I56-G56,"-")</f>
        <v>0.9509854390351522</v>
      </c>
      <c r="K56" s="182">
        <v>1.8283518360375748</v>
      </c>
      <c r="L56" s="183">
        <f>IFERROR(K56-I56,"-")</f>
        <v>-0.96010970242396354</v>
      </c>
      <c r="M56" s="182">
        <v>1.8955807587016034</v>
      </c>
      <c r="N56" s="183">
        <f>IFERROR(M56-K56,"-")</f>
        <v>6.7228922664028579E-2</v>
      </c>
      <c r="O56" s="183">
        <f t="shared" si="9"/>
        <v>-0.8031830669327491</v>
      </c>
    </row>
    <row r="57" spans="1:16" x14ac:dyDescent="0.25">
      <c r="A57" s="1">
        <v>5</v>
      </c>
      <c r="B57" s="112" t="s">
        <v>76</v>
      </c>
      <c r="C57" s="182">
        <v>2.7460815047021945</v>
      </c>
      <c r="D57" s="183">
        <v>0.54195632689280604</v>
      </c>
      <c r="E57" s="182" t="s">
        <v>226</v>
      </c>
      <c r="F57" s="183" t="str">
        <f t="shared" si="7"/>
        <v>-</v>
      </c>
      <c r="G57" s="182">
        <v>1.8921282798833818</v>
      </c>
      <c r="H57" s="183" t="str">
        <f t="shared" si="7"/>
        <v>-</v>
      </c>
      <c r="I57" s="182">
        <v>2.4585942936673626</v>
      </c>
      <c r="J57" s="183">
        <f t="shared" si="7"/>
        <v>0.56646601378398076</v>
      </c>
      <c r="K57" s="182">
        <v>2.3117593436645398</v>
      </c>
      <c r="L57" s="183">
        <f t="shared" si="8"/>
        <v>-0.14683495000282276</v>
      </c>
      <c r="M57" s="182">
        <v>2.032228778937812</v>
      </c>
      <c r="N57" s="183">
        <f t="shared" si="8"/>
        <v>-0.27953056472672788</v>
      </c>
      <c r="O57" s="183">
        <f t="shared" si="9"/>
        <v>-0.71385272576438252</v>
      </c>
    </row>
    <row r="58" spans="1:16" x14ac:dyDescent="0.25">
      <c r="A58" s="1">
        <v>6</v>
      </c>
      <c r="B58" s="112" t="s">
        <v>78</v>
      </c>
      <c r="C58" s="182">
        <v>2.2594631796283551</v>
      </c>
      <c r="D58" s="183">
        <v>0.18713613560319775</v>
      </c>
      <c r="E58" s="182" t="s">
        <v>226</v>
      </c>
      <c r="F58" s="183" t="str">
        <f t="shared" si="7"/>
        <v>-</v>
      </c>
      <c r="G58" s="182">
        <v>1.8134969325153374</v>
      </c>
      <c r="H58" s="183" t="str">
        <f t="shared" si="7"/>
        <v>-</v>
      </c>
      <c r="I58" s="182">
        <v>2.155002891844997</v>
      </c>
      <c r="J58" s="183">
        <f t="shared" si="7"/>
        <v>0.34150595932965966</v>
      </c>
      <c r="K58" s="182">
        <v>2.1816707218167073</v>
      </c>
      <c r="L58" s="183">
        <f t="shared" si="8"/>
        <v>2.6667829971710244E-2</v>
      </c>
      <c r="M58" s="182"/>
      <c r="N58" s="183"/>
      <c r="O58" s="183"/>
    </row>
    <row r="59" spans="1:16" x14ac:dyDescent="0.25">
      <c r="A59" s="1">
        <v>7</v>
      </c>
      <c r="B59" s="112" t="s">
        <v>80</v>
      </c>
      <c r="C59" s="182">
        <v>2.186840471756673</v>
      </c>
      <c r="D59" s="183">
        <v>-2.4915902181004146E-2</v>
      </c>
      <c r="E59" s="182" t="s">
        <v>226</v>
      </c>
      <c r="F59" s="183" t="str">
        <f t="shared" si="7"/>
        <v>-</v>
      </c>
      <c r="G59" s="182">
        <v>1.9929577464788732</v>
      </c>
      <c r="H59" s="183" t="str">
        <f t="shared" si="7"/>
        <v>-</v>
      </c>
      <c r="I59" s="182">
        <v>2.4557438794726929</v>
      </c>
      <c r="J59" s="183">
        <f t="shared" si="7"/>
        <v>0.46278613299381965</v>
      </c>
      <c r="K59" s="182">
        <v>2.1775417298937785</v>
      </c>
      <c r="L59" s="183">
        <f t="shared" si="8"/>
        <v>-0.27820214957891443</v>
      </c>
      <c r="M59" s="182"/>
      <c r="N59" s="183"/>
      <c r="O59" s="183"/>
    </row>
    <row r="60" spans="1:16" x14ac:dyDescent="0.25">
      <c r="A60" s="1">
        <v>8</v>
      </c>
      <c r="B60" s="112" t="s">
        <v>82</v>
      </c>
      <c r="C60" s="182">
        <v>2.4192634560906514</v>
      </c>
      <c r="D60" s="183">
        <v>-0.20022806933307757</v>
      </c>
      <c r="E60" s="182">
        <v>2.4185218165627784</v>
      </c>
      <c r="F60" s="183">
        <f t="shared" si="7"/>
        <v>-7.4163952787298371E-4</v>
      </c>
      <c r="G60" s="182">
        <v>2.6215071972904318</v>
      </c>
      <c r="H60" s="183">
        <f t="shared" si="7"/>
        <v>0.20298538072765338</v>
      </c>
      <c r="I60" s="182">
        <v>2.5198487712665405</v>
      </c>
      <c r="J60" s="183">
        <f t="shared" si="7"/>
        <v>-0.1016584260238913</v>
      </c>
      <c r="K60" s="182">
        <v>2.29901707190895</v>
      </c>
      <c r="L60" s="183">
        <f t="shared" si="8"/>
        <v>-0.22083169935759051</v>
      </c>
      <c r="M60" s="182"/>
      <c r="N60" s="183"/>
      <c r="O60" s="183"/>
    </row>
    <row r="61" spans="1:16" x14ac:dyDescent="0.25">
      <c r="A61" s="1">
        <v>9</v>
      </c>
      <c r="B61" s="112" t="s">
        <v>84</v>
      </c>
      <c r="C61" s="182">
        <v>2.0783045977011496</v>
      </c>
      <c r="D61" s="183">
        <v>-1.2707520060724353</v>
      </c>
      <c r="E61" s="182">
        <v>2.3158584534731324</v>
      </c>
      <c r="F61" s="183">
        <f t="shared" si="7"/>
        <v>0.23755385577198274</v>
      </c>
      <c r="G61" s="182">
        <v>2.1552369077306732</v>
      </c>
      <c r="H61" s="183">
        <f t="shared" si="7"/>
        <v>-0.16062154574245913</v>
      </c>
      <c r="I61" s="182">
        <v>2.1402838427947599</v>
      </c>
      <c r="J61" s="183">
        <f t="shared" si="7"/>
        <v>-1.4953064935913307E-2</v>
      </c>
      <c r="K61" s="182">
        <v>1.996734693877551</v>
      </c>
      <c r="L61" s="183">
        <f t="shared" si="8"/>
        <v>-0.14354914891720894</v>
      </c>
      <c r="M61" s="182"/>
      <c r="N61" s="183"/>
      <c r="O61" s="183"/>
    </row>
    <row r="62" spans="1:16" x14ac:dyDescent="0.25">
      <c r="A62" s="1">
        <v>10</v>
      </c>
      <c r="B62" s="112" t="s">
        <v>86</v>
      </c>
      <c r="C62" s="182">
        <v>1.955193482688391</v>
      </c>
      <c r="D62" s="183">
        <v>-3.5820637979131487E-2</v>
      </c>
      <c r="E62" s="182">
        <v>2.404040404040404</v>
      </c>
      <c r="F62" s="183">
        <f t="shared" si="7"/>
        <v>0.44884692135201298</v>
      </c>
      <c r="G62" s="182">
        <v>1.8752688172043011</v>
      </c>
      <c r="H62" s="183">
        <f t="shared" si="7"/>
        <v>-0.52877158683610292</v>
      </c>
      <c r="I62" s="182">
        <v>2.4211590296495955</v>
      </c>
      <c r="J62" s="183">
        <f t="shared" si="7"/>
        <v>0.54589021244529445</v>
      </c>
      <c r="K62" s="182">
        <v>2.0656192236598891</v>
      </c>
      <c r="L62" s="183">
        <f t="shared" si="8"/>
        <v>-0.35553980598970636</v>
      </c>
      <c r="M62" s="182"/>
      <c r="N62" s="183"/>
      <c r="O62" s="183"/>
    </row>
    <row r="63" spans="1:16" x14ac:dyDescent="0.25">
      <c r="A63" s="1">
        <v>11</v>
      </c>
      <c r="B63" s="112" t="s">
        <v>88</v>
      </c>
      <c r="C63" s="182">
        <v>1.8835341365461848</v>
      </c>
      <c r="D63" s="183">
        <v>-0.65971845860952461</v>
      </c>
      <c r="E63" s="182">
        <v>2.1905737704918034</v>
      </c>
      <c r="F63" s="183">
        <f t="shared" si="7"/>
        <v>0.30703963394561851</v>
      </c>
      <c r="G63" s="182">
        <v>1.9847826086956522</v>
      </c>
      <c r="H63" s="183">
        <f t="shared" si="7"/>
        <v>-0.2057911617961512</v>
      </c>
      <c r="I63" s="182">
        <v>2.0983709273182956</v>
      </c>
      <c r="J63" s="183">
        <f t="shared" si="7"/>
        <v>0.1135883186226434</v>
      </c>
      <c r="K63" s="182">
        <v>1.8906950672645739</v>
      </c>
      <c r="L63" s="183">
        <f t="shared" si="8"/>
        <v>-0.20767586005372163</v>
      </c>
      <c r="M63" s="182"/>
      <c r="N63" s="183"/>
      <c r="O63" s="183"/>
    </row>
    <row r="64" spans="1:16" x14ac:dyDescent="0.25">
      <c r="A64" s="1">
        <v>12</v>
      </c>
      <c r="B64" s="112" t="s">
        <v>90</v>
      </c>
      <c r="C64" s="182">
        <v>1.9921540656205421</v>
      </c>
      <c r="D64" s="183">
        <v>-0.27021427514377705</v>
      </c>
      <c r="E64" s="182">
        <v>1.8355795148247978</v>
      </c>
      <c r="F64" s="183">
        <f t="shared" si="7"/>
        <v>-0.15657455079574434</v>
      </c>
      <c r="G64" s="182">
        <v>2.1591062965470549</v>
      </c>
      <c r="H64" s="183">
        <f t="shared" si="7"/>
        <v>0.32352678172225713</v>
      </c>
      <c r="I64" s="182">
        <v>2.0200647249190937</v>
      </c>
      <c r="J64" s="183">
        <f t="shared" si="7"/>
        <v>-0.13904157162796116</v>
      </c>
      <c r="K64" s="182">
        <v>2.0252631578947367</v>
      </c>
      <c r="L64" s="183">
        <f t="shared" si="8"/>
        <v>5.1984329756429304E-3</v>
      </c>
      <c r="M64" s="182"/>
      <c r="N64" s="183"/>
      <c r="O64" s="183"/>
    </row>
    <row r="65" spans="1:16" ht="15.75" x14ac:dyDescent="0.25">
      <c r="B65" s="115" t="s">
        <v>27</v>
      </c>
      <c r="C65" s="184">
        <v>2.2224757875987979</v>
      </c>
      <c r="D65" s="185">
        <v>-0.11626151117960148</v>
      </c>
      <c r="E65" s="184">
        <v>2.2143343779806512</v>
      </c>
      <c r="F65" s="185">
        <f t="shared" si="7"/>
        <v>-8.1414096181466888E-3</v>
      </c>
      <c r="G65" s="184">
        <v>2.0525580095051721</v>
      </c>
      <c r="H65" s="185">
        <f t="shared" si="7"/>
        <v>-0.16177636847547916</v>
      </c>
      <c r="I65" s="184">
        <v>2.3243721461187214</v>
      </c>
      <c r="J65" s="185">
        <f t="shared" si="7"/>
        <v>0.27181413661354936</v>
      </c>
      <c r="K65" s="184">
        <v>2.0556463538018521</v>
      </c>
      <c r="L65" s="185">
        <f t="shared" si="8"/>
        <v>-0.26872579231686933</v>
      </c>
      <c r="M65" s="184">
        <v>1.9780684104627766</v>
      </c>
      <c r="N65" s="185">
        <v>-2.8714788076226849E-2</v>
      </c>
      <c r="O65" s="185">
        <v>-0.4093647446174371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293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CONCATENATE("dif ",RIGHT(2019,2),"/",RIGHT(2018,2))</f>
        <v>dif 19/18</v>
      </c>
      <c r="E74" s="111" t="s">
        <v>66</v>
      </c>
      <c r="F74" s="110" t="str">
        <f>CONCATENATE("dif ",RIGHT(E73,2),"/",RIGHT(C73,2))</f>
        <v>dif 20/19</v>
      </c>
      <c r="G74" s="111" t="s">
        <v>66</v>
      </c>
      <c r="H74" s="110" t="str">
        <f>CONCATENATE("dif ",RIGHT(G73,2),"/",RIGHT(E73,2))</f>
        <v>dif 21/20</v>
      </c>
      <c r="I74" s="111" t="s">
        <v>66</v>
      </c>
      <c r="J74" s="110" t="str">
        <f>CONCATENATE("dif ",RIGHT(I73,2),"/",RIGHT(G73,2))</f>
        <v>dif 22/21</v>
      </c>
      <c r="K74" s="111" t="s">
        <v>66</v>
      </c>
      <c r="L74" s="110" t="str">
        <f>CONCATENATE("dif ",RIGHT(K73,2),"/",RIGHT(I73,2))</f>
        <v>dif 23/22</v>
      </c>
      <c r="M74" s="111" t="s">
        <v>66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68</v>
      </c>
      <c r="C75" s="182">
        <v>1.7089871611982881</v>
      </c>
      <c r="D75" s="183">
        <v>3.0278475571846819E-2</v>
      </c>
      <c r="E75" s="182">
        <v>1.5348460291734198</v>
      </c>
      <c r="F75" s="183">
        <f t="shared" ref="F75:J77" si="10">IFERROR(E75-C75,"-")</f>
        <v>-0.17414113202486825</v>
      </c>
      <c r="G75" s="182">
        <v>1.946236559139785</v>
      </c>
      <c r="H75" s="183">
        <f t="shared" si="10"/>
        <v>0.41139052996636516</v>
      </c>
      <c r="I75" s="182">
        <v>2.8215258855585832</v>
      </c>
      <c r="J75" s="183">
        <f t="shared" si="10"/>
        <v>0.8752893264187982</v>
      </c>
      <c r="K75" s="182">
        <v>1.5144781144781145</v>
      </c>
      <c r="L75" s="183">
        <f t="shared" ref="L75:L77" si="11">IFERROR(K75-I75,"-")</f>
        <v>-1.3070477710804687</v>
      </c>
      <c r="M75" s="182">
        <v>1.6598360655737705</v>
      </c>
      <c r="N75" s="183">
        <f t="shared" ref="N75:N77" si="12">IFERROR(M75-K75,"-")</f>
        <v>0.14535795109565597</v>
      </c>
      <c r="O75" s="183">
        <f t="shared" ref="O75" si="13">IFERROR(M75-C75,"-")</f>
        <v>-4.9151095624517582E-2</v>
      </c>
    </row>
    <row r="76" spans="1:16" x14ac:dyDescent="0.25">
      <c r="A76" s="1">
        <v>2</v>
      </c>
      <c r="B76" s="112" t="s">
        <v>70</v>
      </c>
      <c r="C76" s="182">
        <v>1.6092114445219818</v>
      </c>
      <c r="D76" s="183">
        <v>-6.5730370838762875E-2</v>
      </c>
      <c r="E76" s="182">
        <v>1.5209080047789725</v>
      </c>
      <c r="F76" s="183">
        <f t="shared" si="10"/>
        <v>-8.830343974300936E-2</v>
      </c>
      <c r="G76" s="182">
        <v>1.5639913232104121</v>
      </c>
      <c r="H76" s="183">
        <f t="shared" si="10"/>
        <v>4.3083318431439643E-2</v>
      </c>
      <c r="I76" s="182">
        <v>1.6408199643493762</v>
      </c>
      <c r="J76" s="183">
        <f t="shared" si="10"/>
        <v>7.6828641138964038E-2</v>
      </c>
      <c r="K76" s="182">
        <v>1.5296523517382412</v>
      </c>
      <c r="L76" s="183">
        <f t="shared" si="11"/>
        <v>-0.11116761261113495</v>
      </c>
      <c r="M76" s="182">
        <v>3.9650793650793652</v>
      </c>
      <c r="N76" s="183">
        <f t="shared" si="12"/>
        <v>2.435427013341124</v>
      </c>
      <c r="O76" s="183">
        <f>IFERROR(M76-C76,"-")</f>
        <v>2.3558679205573831</v>
      </c>
    </row>
    <row r="77" spans="1:16" x14ac:dyDescent="0.25">
      <c r="A77" s="1">
        <v>3</v>
      </c>
      <c r="B77" s="112" t="s">
        <v>72</v>
      </c>
      <c r="C77" s="182">
        <v>1.6466380543633763</v>
      </c>
      <c r="D77" s="183">
        <v>-0.1496326638686678</v>
      </c>
      <c r="E77" s="182">
        <v>1.453781512605042</v>
      </c>
      <c r="F77" s="183">
        <f t="shared" si="10"/>
        <v>-0.19285654175833433</v>
      </c>
      <c r="G77" s="182">
        <v>1.814516129032258</v>
      </c>
      <c r="H77" s="183">
        <f t="shared" si="10"/>
        <v>0.36073461642721605</v>
      </c>
      <c r="I77" s="182">
        <v>2.0275761973875182</v>
      </c>
      <c r="J77" s="183">
        <f t="shared" si="10"/>
        <v>0.21306006835526015</v>
      </c>
      <c r="K77" s="182">
        <v>1.7639553429027113</v>
      </c>
      <c r="L77" s="183">
        <f t="shared" si="11"/>
        <v>-0.26362085448480688</v>
      </c>
      <c r="M77" s="182">
        <v>1.6341789052069426</v>
      </c>
      <c r="N77" s="183">
        <f t="shared" si="12"/>
        <v>-0.12977643769576863</v>
      </c>
      <c r="O77" s="183">
        <f t="shared" ref="O77:O79" si="14">IFERROR(M77-C77,"-")</f>
        <v>-1.2459149156433647E-2</v>
      </c>
    </row>
    <row r="78" spans="1:16" x14ac:dyDescent="0.25">
      <c r="A78" s="1">
        <v>4</v>
      </c>
      <c r="B78" s="112" t="s">
        <v>74</v>
      </c>
      <c r="C78" s="182">
        <v>2.1154985192497531</v>
      </c>
      <c r="D78" s="183">
        <v>0.43718136714619327</v>
      </c>
      <c r="E78" s="182" t="s">
        <v>226</v>
      </c>
      <c r="F78" s="183" t="str">
        <f>IFERROR(E78-C78,"-")</f>
        <v>-</v>
      </c>
      <c r="G78" s="182">
        <v>1.802</v>
      </c>
      <c r="H78" s="183" t="str">
        <f>IFERROR(G78-E78,"-")</f>
        <v>-</v>
      </c>
      <c r="I78" s="182">
        <v>1.7791455467052861</v>
      </c>
      <c r="J78" s="183">
        <f>IFERROR(I78-G78,"-")</f>
        <v>-2.2854453294713917E-2</v>
      </c>
      <c r="K78" s="182">
        <v>1.6530958439355385</v>
      </c>
      <c r="L78" s="183">
        <f>IFERROR(K78-I78,"-")</f>
        <v>-0.12604970276974758</v>
      </c>
      <c r="M78" s="182">
        <v>1.5410292072322671</v>
      </c>
      <c r="N78" s="183">
        <f>IFERROR(M78-K78,"-")</f>
        <v>-0.11206663670327144</v>
      </c>
      <c r="O78" s="183">
        <f t="shared" si="14"/>
        <v>-0.57446931201748597</v>
      </c>
    </row>
    <row r="79" spans="1:16" x14ac:dyDescent="0.25">
      <c r="A79" s="1">
        <v>5</v>
      </c>
      <c r="B79" s="112" t="s">
        <v>76</v>
      </c>
      <c r="C79" s="182">
        <v>1.947328818660647</v>
      </c>
      <c r="D79" s="183">
        <v>9.0297568660647087E-2</v>
      </c>
      <c r="E79" s="182" t="s">
        <v>226</v>
      </c>
      <c r="F79" s="183" t="str">
        <f t="shared" ref="F79:J87" si="15">IFERROR(E79-C79,"-")</f>
        <v>-</v>
      </c>
      <c r="G79" s="182">
        <v>1.8181818181818181</v>
      </c>
      <c r="H79" s="183" t="str">
        <f t="shared" si="15"/>
        <v>-</v>
      </c>
      <c r="I79" s="182">
        <v>1.6295938104448742</v>
      </c>
      <c r="J79" s="183">
        <f t="shared" si="15"/>
        <v>-0.18858800773694395</v>
      </c>
      <c r="K79" s="182">
        <v>1.5585851142225498</v>
      </c>
      <c r="L79" s="183">
        <f t="shared" ref="L79:L87" si="16">IFERROR(K79-I79,"-")</f>
        <v>-7.1008696222324419E-2</v>
      </c>
      <c r="M79" s="182">
        <v>1.5757152826238661</v>
      </c>
      <c r="N79" s="183">
        <f t="shared" ref="N79" si="17">IFERROR(M79-K79,"-")</f>
        <v>1.7130168401316315E-2</v>
      </c>
      <c r="O79" s="183">
        <f t="shared" si="14"/>
        <v>-0.37161353603678093</v>
      </c>
    </row>
    <row r="80" spans="1:16" x14ac:dyDescent="0.25">
      <c r="A80" s="1">
        <v>6</v>
      </c>
      <c r="B80" s="112" t="s">
        <v>78</v>
      </c>
      <c r="C80" s="182">
        <v>1.8690958164642375</v>
      </c>
      <c r="D80" s="183">
        <v>0.23199904227068902</v>
      </c>
      <c r="E80" s="182" t="s">
        <v>226</v>
      </c>
      <c r="F80" s="183" t="str">
        <f t="shared" si="15"/>
        <v>-</v>
      </c>
      <c r="G80" s="182">
        <v>1.61</v>
      </c>
      <c r="H80" s="183" t="str">
        <f t="shared" si="15"/>
        <v>-</v>
      </c>
      <c r="I80" s="182">
        <v>2.284170718530524</v>
      </c>
      <c r="J80" s="183">
        <f t="shared" si="15"/>
        <v>0.6741707185305239</v>
      </c>
      <c r="K80" s="182">
        <v>1.4254278728606358</v>
      </c>
      <c r="L80" s="183">
        <f t="shared" si="16"/>
        <v>-0.85874284566988823</v>
      </c>
      <c r="M80" s="182"/>
      <c r="N80" s="183"/>
      <c r="O80" s="183"/>
    </row>
    <row r="81" spans="1:16" x14ac:dyDescent="0.25">
      <c r="A81" s="1">
        <v>7</v>
      </c>
      <c r="B81" s="112" t="s">
        <v>80</v>
      </c>
      <c r="C81" s="182">
        <v>1.5887323943661973</v>
      </c>
      <c r="D81" s="183">
        <v>-0.42231411726170975</v>
      </c>
      <c r="E81" s="182" t="s">
        <v>226</v>
      </c>
      <c r="F81" s="183" t="str">
        <f t="shared" si="15"/>
        <v>-</v>
      </c>
      <c r="G81" s="182">
        <v>1.8904761904761904</v>
      </c>
      <c r="H81" s="183" t="str">
        <f t="shared" si="15"/>
        <v>-</v>
      </c>
      <c r="I81" s="182">
        <v>1.6701816051552432</v>
      </c>
      <c r="J81" s="183">
        <f t="shared" si="15"/>
        <v>-0.22029458532094726</v>
      </c>
      <c r="K81" s="182">
        <v>1.6567411083540116</v>
      </c>
      <c r="L81" s="183">
        <f t="shared" si="16"/>
        <v>-1.3440496801231605E-2</v>
      </c>
      <c r="M81" s="182"/>
      <c r="N81" s="183"/>
      <c r="O81" s="183"/>
    </row>
    <row r="82" spans="1:16" x14ac:dyDescent="0.25">
      <c r="A82" s="1">
        <v>8</v>
      </c>
      <c r="B82" s="112" t="s">
        <v>82</v>
      </c>
      <c r="C82" s="182">
        <v>1.7354179194227299</v>
      </c>
      <c r="D82" s="183">
        <v>-0.60436108610213202</v>
      </c>
      <c r="E82" s="182">
        <v>2.2756916996047432</v>
      </c>
      <c r="F82" s="183">
        <f t="shared" si="15"/>
        <v>0.54027378018201322</v>
      </c>
      <c r="G82" s="182">
        <v>2.1489698890649764</v>
      </c>
      <c r="H82" s="183">
        <f t="shared" si="15"/>
        <v>-0.12672181053976672</v>
      </c>
      <c r="I82" s="182">
        <v>2.0297914597815292</v>
      </c>
      <c r="J82" s="183">
        <f t="shared" si="15"/>
        <v>-0.11917842928344724</v>
      </c>
      <c r="K82" s="182">
        <v>1.88047255038221</v>
      </c>
      <c r="L82" s="183">
        <f t="shared" si="16"/>
        <v>-0.14931890939931924</v>
      </c>
      <c r="M82" s="182"/>
      <c r="N82" s="183"/>
      <c r="O82" s="183"/>
    </row>
    <row r="83" spans="1:16" x14ac:dyDescent="0.25">
      <c r="A83" s="1">
        <v>9</v>
      </c>
      <c r="B83" s="112" t="s">
        <v>84</v>
      </c>
      <c r="C83" s="182">
        <v>1.6332155477031802</v>
      </c>
      <c r="D83" s="183">
        <v>-0.74288631321748588</v>
      </c>
      <c r="E83" s="182">
        <v>1.9263622974963182</v>
      </c>
      <c r="F83" s="183">
        <f t="shared" si="15"/>
        <v>0.29314674979313793</v>
      </c>
      <c r="G83" s="182">
        <v>2.0593333333333335</v>
      </c>
      <c r="H83" s="183">
        <f t="shared" si="15"/>
        <v>0.13297103583701531</v>
      </c>
      <c r="I83" s="182">
        <v>1.6768038163387</v>
      </c>
      <c r="J83" s="183">
        <f t="shared" si="15"/>
        <v>-0.38252951699463345</v>
      </c>
      <c r="K83" s="182">
        <v>1.6394849785407726</v>
      </c>
      <c r="L83" s="183">
        <f t="shared" si="16"/>
        <v>-3.731883779792744E-2</v>
      </c>
      <c r="M83" s="182"/>
      <c r="N83" s="183"/>
      <c r="O83" s="183"/>
    </row>
    <row r="84" spans="1:16" x14ac:dyDescent="0.25">
      <c r="A84" s="1">
        <v>10</v>
      </c>
      <c r="B84" s="112" t="s">
        <v>86</v>
      </c>
      <c r="C84" s="182">
        <v>1.8344331133773246</v>
      </c>
      <c r="D84" s="183">
        <v>0.17334220428641545</v>
      </c>
      <c r="E84" s="182">
        <v>1.5635062611806798</v>
      </c>
      <c r="F84" s="183">
        <f t="shared" si="15"/>
        <v>-0.27092685219664481</v>
      </c>
      <c r="G84" s="182">
        <v>1.8203842940685047</v>
      </c>
      <c r="H84" s="183">
        <f t="shared" si="15"/>
        <v>0.25687803288782485</v>
      </c>
      <c r="I84" s="182">
        <v>1.8330078125</v>
      </c>
      <c r="J84" s="183">
        <f t="shared" si="15"/>
        <v>1.262351843149534E-2</v>
      </c>
      <c r="K84" s="182">
        <v>1.5839636913767019</v>
      </c>
      <c r="L84" s="183">
        <f t="shared" si="16"/>
        <v>-0.2490441211232981</v>
      </c>
      <c r="M84" s="182"/>
      <c r="N84" s="183"/>
      <c r="O84" s="183"/>
    </row>
    <row r="85" spans="1:16" x14ac:dyDescent="0.25">
      <c r="A85" s="1">
        <v>11</v>
      </c>
      <c r="B85" s="112" t="s">
        <v>88</v>
      </c>
      <c r="C85" s="182">
        <v>1.655</v>
      </c>
      <c r="D85" s="183">
        <v>0.16590342679127734</v>
      </c>
      <c r="E85" s="182">
        <v>1.7890625</v>
      </c>
      <c r="F85" s="183">
        <f t="shared" si="15"/>
        <v>0.13406249999999997</v>
      </c>
      <c r="G85" s="182">
        <v>1.7678843226788432</v>
      </c>
      <c r="H85" s="183">
        <f t="shared" si="15"/>
        <v>-2.1178177321156788E-2</v>
      </c>
      <c r="I85" s="182">
        <v>1.6467948717948717</v>
      </c>
      <c r="J85" s="183">
        <f t="shared" si="15"/>
        <v>-0.12108945088397149</v>
      </c>
      <c r="K85" s="182">
        <v>1.6020864381520119</v>
      </c>
      <c r="L85" s="183">
        <f t="shared" si="16"/>
        <v>-4.4708433642859813E-2</v>
      </c>
      <c r="M85" s="182"/>
      <c r="N85" s="183"/>
      <c r="O85" s="183"/>
    </row>
    <row r="86" spans="1:16" x14ac:dyDescent="0.25">
      <c r="A86" s="1">
        <v>12</v>
      </c>
      <c r="B86" s="112" t="s">
        <v>90</v>
      </c>
      <c r="C86" s="182">
        <v>1.5966614906832297</v>
      </c>
      <c r="D86" s="183">
        <v>-7.2745664739884308E-2</v>
      </c>
      <c r="E86" s="182">
        <v>2.3346354166666665</v>
      </c>
      <c r="F86" s="183">
        <f t="shared" si="15"/>
        <v>0.73797392598343681</v>
      </c>
      <c r="G86" s="182">
        <v>1.6856368563685638</v>
      </c>
      <c r="H86" s="183">
        <f t="shared" si="15"/>
        <v>-0.64899856029810277</v>
      </c>
      <c r="I86" s="182">
        <v>1.653252480705623</v>
      </c>
      <c r="J86" s="183">
        <f t="shared" si="15"/>
        <v>-3.2384375662940723E-2</v>
      </c>
      <c r="K86" s="182">
        <v>1.6542783059636992</v>
      </c>
      <c r="L86" s="183">
        <f t="shared" si="16"/>
        <v>1.0258252580761518E-3</v>
      </c>
      <c r="M86" s="182"/>
      <c r="N86" s="183"/>
      <c r="O86" s="183"/>
    </row>
    <row r="87" spans="1:16" ht="15.75" x14ac:dyDescent="0.25">
      <c r="B87" s="115" t="s">
        <v>27</v>
      </c>
      <c r="C87" s="184">
        <v>1.7231243147287632</v>
      </c>
      <c r="D87" s="185">
        <v>-8.0502504646087658E-2</v>
      </c>
      <c r="E87" s="184">
        <v>1.7905343159834177</v>
      </c>
      <c r="F87" s="185">
        <f t="shared" si="15"/>
        <v>6.7410001254654572E-2</v>
      </c>
      <c r="G87" s="184">
        <v>1.8213798745568586</v>
      </c>
      <c r="H87" s="185">
        <f t="shared" si="15"/>
        <v>3.0845558573440846E-2</v>
      </c>
      <c r="I87" s="184">
        <v>1.8557308613174535</v>
      </c>
      <c r="J87" s="185">
        <f t="shared" si="15"/>
        <v>3.4350986760594893E-2</v>
      </c>
      <c r="K87" s="184">
        <v>1.6305721889554226</v>
      </c>
      <c r="L87" s="185">
        <f t="shared" si="16"/>
        <v>-0.22515867236203091</v>
      </c>
      <c r="M87" s="184">
        <v>1.7867274569402229</v>
      </c>
      <c r="N87" s="185">
        <v>0.1968890298426953</v>
      </c>
      <c r="O87" s="185">
        <v>1.9365824155082034E-3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294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CONCATENATE("dif ",RIGHT(2019,2),"/",RIGHT(2018,2))</f>
        <v>dif 19/18</v>
      </c>
      <c r="E96" s="111" t="s">
        <v>66</v>
      </c>
      <c r="F96" s="110" t="str">
        <f>CONCATENATE("dif ",RIGHT(E95,2),"/",RIGHT(C95,2))</f>
        <v>dif 20/19</v>
      </c>
      <c r="G96" s="111" t="s">
        <v>66</v>
      </c>
      <c r="H96" s="110" t="str">
        <f>CONCATENATE("dif ",RIGHT(G95,2),"/",RIGHT(E95,2))</f>
        <v>dif 21/20</v>
      </c>
      <c r="I96" s="111" t="s">
        <v>66</v>
      </c>
      <c r="J96" s="110" t="str">
        <f>CONCATENATE("dif ",RIGHT(I95,2),"/",RIGHT(G95,2))</f>
        <v>dif 22/21</v>
      </c>
      <c r="K96" s="111" t="s">
        <v>66</v>
      </c>
      <c r="L96" s="110" t="str">
        <f>CONCATENATE("dif ",RIGHT(K95,2),"/",RIGHT(I95,2))</f>
        <v>dif 23/22</v>
      </c>
      <c r="M96" s="111" t="s">
        <v>66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68</v>
      </c>
      <c r="C97" s="182">
        <v>3.5768274490303331</v>
      </c>
      <c r="D97" s="183">
        <v>1.6640503375224824E-3</v>
      </c>
      <c r="E97" s="182">
        <v>3.6379794200187092</v>
      </c>
      <c r="F97" s="183">
        <f t="shared" ref="F97:J99" si="18">IFERROR(E97-C97,"-")</f>
        <v>6.1151970988376103E-2</v>
      </c>
      <c r="G97" s="182">
        <v>2.9219858156028371</v>
      </c>
      <c r="H97" s="183">
        <f t="shared" si="18"/>
        <v>-0.71599360441587212</v>
      </c>
      <c r="I97" s="182">
        <v>3.7166476624857467</v>
      </c>
      <c r="J97" s="183">
        <f t="shared" si="18"/>
        <v>0.79466184688290964</v>
      </c>
      <c r="K97" s="182">
        <v>3.7108177172061327</v>
      </c>
      <c r="L97" s="183">
        <f t="shared" ref="L97:L99" si="19">IFERROR(K97-I97,"-")</f>
        <v>-5.8299452796140017E-3</v>
      </c>
      <c r="M97" s="182">
        <v>3.5365131578947366</v>
      </c>
      <c r="N97" s="183">
        <f t="shared" ref="N97:N99" si="20">IFERROR(M97-K97,"-")</f>
        <v>-0.1743045593113961</v>
      </c>
      <c r="O97" s="183">
        <f t="shared" ref="O97" si="21">IFERROR(M97-C97,"-")</f>
        <v>-4.0314291135596481E-2</v>
      </c>
    </row>
    <row r="98" spans="2:15" x14ac:dyDescent="0.25">
      <c r="B98" s="112" t="s">
        <v>70</v>
      </c>
      <c r="C98" s="182">
        <v>3.9110127826941987</v>
      </c>
      <c r="D98" s="183">
        <v>0.29079549407823269</v>
      </c>
      <c r="E98" s="182">
        <v>3.9038294168842471</v>
      </c>
      <c r="F98" s="183">
        <f t="shared" si="18"/>
        <v>-7.1833658099516029E-3</v>
      </c>
      <c r="G98" s="182">
        <v>3.0238907849829353</v>
      </c>
      <c r="H98" s="183">
        <f t="shared" si="18"/>
        <v>-0.87993863190131183</v>
      </c>
      <c r="I98" s="182">
        <v>3.5904365904365902</v>
      </c>
      <c r="J98" s="183">
        <f t="shared" si="18"/>
        <v>0.56654580545365496</v>
      </c>
      <c r="K98" s="182">
        <v>3.9253112033195019</v>
      </c>
      <c r="L98" s="183">
        <f t="shared" si="19"/>
        <v>0.33487461288291165</v>
      </c>
      <c r="M98" s="182">
        <v>3.8524279210925645</v>
      </c>
      <c r="N98" s="183">
        <f t="shared" si="20"/>
        <v>-7.2883282226937407E-2</v>
      </c>
      <c r="O98" s="183">
        <f>IFERROR(M98-C98,"-")</f>
        <v>-5.8584861601634231E-2</v>
      </c>
    </row>
    <row r="99" spans="2:15" x14ac:dyDescent="0.25">
      <c r="B99" s="112" t="s">
        <v>72</v>
      </c>
      <c r="C99" s="182">
        <v>3.8334100322135298</v>
      </c>
      <c r="D99" s="183">
        <v>-9.6940521292005144E-2</v>
      </c>
      <c r="E99" s="182">
        <v>4.0879629629629628</v>
      </c>
      <c r="F99" s="183">
        <f t="shared" si="18"/>
        <v>0.25455293074943297</v>
      </c>
      <c r="G99" s="182">
        <v>2.6923913043478263</v>
      </c>
      <c r="H99" s="183">
        <f t="shared" si="18"/>
        <v>-1.3955716586151365</v>
      </c>
      <c r="I99" s="182">
        <v>3.5244789142026174</v>
      </c>
      <c r="J99" s="183">
        <f t="shared" si="18"/>
        <v>0.83208760985479113</v>
      </c>
      <c r="K99" s="182">
        <v>4.0907059874888292</v>
      </c>
      <c r="L99" s="183">
        <f t="shared" si="19"/>
        <v>0.5662270732862118</v>
      </c>
      <c r="M99" s="182">
        <v>3.9743690851735014</v>
      </c>
      <c r="N99" s="183">
        <f t="shared" si="20"/>
        <v>-0.11633690231532778</v>
      </c>
      <c r="O99" s="183">
        <f t="shared" ref="O99:O101" si="22">IFERROR(M99-C99,"-")</f>
        <v>0.14095905295997158</v>
      </c>
    </row>
    <row r="100" spans="2:15" x14ac:dyDescent="0.25">
      <c r="B100" s="112" t="s">
        <v>74</v>
      </c>
      <c r="C100" s="182">
        <v>3.6338199513381997</v>
      </c>
      <c r="D100" s="183">
        <v>0.15505547257372099</v>
      </c>
      <c r="E100" s="182" t="s">
        <v>226</v>
      </c>
      <c r="F100" s="183" t="str">
        <f>IFERROR(E100-C100,"-")</f>
        <v>-</v>
      </c>
      <c r="G100" s="182">
        <v>2.7583643122676582</v>
      </c>
      <c r="H100" s="183" t="str">
        <f>IFERROR(G100-E100,"-")</f>
        <v>-</v>
      </c>
      <c r="I100" s="182">
        <v>4.3264177040110647</v>
      </c>
      <c r="J100" s="183">
        <f>IFERROR(I100-G100,"-")</f>
        <v>1.5680533917434065</v>
      </c>
      <c r="K100" s="182">
        <v>3.9248029108550635</v>
      </c>
      <c r="L100" s="183">
        <f>IFERROR(K100-I100,"-")</f>
        <v>-0.40161479315600124</v>
      </c>
      <c r="M100" s="182">
        <v>4.209223847019123</v>
      </c>
      <c r="N100" s="183">
        <f>IFERROR(M100-K100,"-")</f>
        <v>0.2844209361640595</v>
      </c>
      <c r="O100" s="183">
        <f t="shared" si="22"/>
        <v>0.57540389568092332</v>
      </c>
    </row>
    <row r="101" spans="2:15" x14ac:dyDescent="0.25">
      <c r="B101" s="112" t="s">
        <v>76</v>
      </c>
      <c r="C101" s="182">
        <v>3.8334794040315514</v>
      </c>
      <c r="D101" s="183">
        <v>0.41533624315274187</v>
      </c>
      <c r="E101" s="182" t="s">
        <v>226</v>
      </c>
      <c r="F101" s="183" t="str">
        <f t="shared" ref="F101:J109" si="23">IFERROR(E101-C101,"-")</f>
        <v>-</v>
      </c>
      <c r="G101" s="182">
        <v>2.6357758620689653</v>
      </c>
      <c r="H101" s="183" t="str">
        <f t="shared" si="23"/>
        <v>-</v>
      </c>
      <c r="I101" s="182">
        <v>4.19207579672696</v>
      </c>
      <c r="J101" s="183">
        <f t="shared" si="23"/>
        <v>1.5562999346579947</v>
      </c>
      <c r="K101" s="182">
        <v>3.8344733242134064</v>
      </c>
      <c r="L101" s="183">
        <f t="shared" ref="L101:L109" si="24">IFERROR(K101-I101,"-")</f>
        <v>-0.35760247251355359</v>
      </c>
      <c r="M101" s="182">
        <v>4.2610619469026547</v>
      </c>
      <c r="N101" s="183">
        <f t="shared" ref="N101" si="25">IFERROR(M101-K101,"-")</f>
        <v>0.42658862268924835</v>
      </c>
      <c r="O101" s="183">
        <f t="shared" si="22"/>
        <v>0.42758254287110331</v>
      </c>
    </row>
    <row r="102" spans="2:15" x14ac:dyDescent="0.25">
      <c r="B102" s="112" t="s">
        <v>78</v>
      </c>
      <c r="C102" s="182">
        <v>2.5096446700507613</v>
      </c>
      <c r="D102" s="183">
        <v>-0.72602411975815606</v>
      </c>
      <c r="E102" s="182" t="s">
        <v>226</v>
      </c>
      <c r="F102" s="183" t="str">
        <f t="shared" si="23"/>
        <v>-</v>
      </c>
      <c r="G102" s="182">
        <v>3.8652849740932642</v>
      </c>
      <c r="H102" s="183" t="str">
        <f t="shared" si="23"/>
        <v>-</v>
      </c>
      <c r="I102" s="182">
        <v>3.5351063829787233</v>
      </c>
      <c r="J102" s="183">
        <f t="shared" si="23"/>
        <v>-0.33017859111454095</v>
      </c>
      <c r="K102" s="182">
        <v>4.2664437012263097</v>
      </c>
      <c r="L102" s="183">
        <f t="shared" si="24"/>
        <v>0.73133731824758641</v>
      </c>
      <c r="M102" s="182"/>
      <c r="N102" s="183"/>
      <c r="O102" s="183"/>
    </row>
    <row r="103" spans="2:15" x14ac:dyDescent="0.25">
      <c r="B103" s="112" t="s">
        <v>80</v>
      </c>
      <c r="C103" s="182">
        <v>2.8391608391608392</v>
      </c>
      <c r="D103" s="183">
        <v>0.39088497709187386</v>
      </c>
      <c r="E103" s="182" t="s">
        <v>226</v>
      </c>
      <c r="F103" s="183" t="str">
        <f t="shared" si="23"/>
        <v>-</v>
      </c>
      <c r="G103" s="182">
        <v>3.1094527363184081</v>
      </c>
      <c r="H103" s="183" t="str">
        <f t="shared" si="23"/>
        <v>-</v>
      </c>
      <c r="I103" s="182">
        <v>4.0482051282051286</v>
      </c>
      <c r="J103" s="183">
        <f t="shared" si="23"/>
        <v>0.93875239188672044</v>
      </c>
      <c r="K103" s="182">
        <v>2.8474870017331022</v>
      </c>
      <c r="L103" s="183">
        <f t="shared" si="24"/>
        <v>-1.2007181264720264</v>
      </c>
      <c r="M103" s="182"/>
      <c r="N103" s="183"/>
      <c r="O103" s="183"/>
    </row>
    <row r="104" spans="2:15" x14ac:dyDescent="0.25">
      <c r="B104" s="112" t="s">
        <v>82</v>
      </c>
      <c r="C104" s="182">
        <v>2.5034843205574915</v>
      </c>
      <c r="D104" s="183">
        <v>-0.54239503373307763</v>
      </c>
      <c r="E104" s="182">
        <v>2.9937694704049846</v>
      </c>
      <c r="F104" s="183">
        <f t="shared" si="23"/>
        <v>0.49028514984749316</v>
      </c>
      <c r="G104" s="182">
        <v>3.701880035810206</v>
      </c>
      <c r="H104" s="183">
        <f t="shared" si="23"/>
        <v>0.70811056540522133</v>
      </c>
      <c r="I104" s="182">
        <v>3.1591928251121075</v>
      </c>
      <c r="J104" s="183">
        <f t="shared" si="23"/>
        <v>-0.54268721069809844</v>
      </c>
      <c r="K104" s="182">
        <v>3.7085624509033779</v>
      </c>
      <c r="L104" s="183">
        <f t="shared" si="24"/>
        <v>0.54936962579127036</v>
      </c>
      <c r="M104" s="182"/>
      <c r="N104" s="183"/>
      <c r="O104" s="183"/>
    </row>
    <row r="105" spans="2:15" x14ac:dyDescent="0.25">
      <c r="B105" s="112" t="s">
        <v>84</v>
      </c>
      <c r="C105" s="182">
        <v>2.722762645914397</v>
      </c>
      <c r="D105" s="183">
        <v>-1.6176628860004962</v>
      </c>
      <c r="E105" s="182">
        <v>2.1490683229813663</v>
      </c>
      <c r="F105" s="183">
        <f t="shared" si="23"/>
        <v>-0.57369432293303069</v>
      </c>
      <c r="G105" s="182">
        <v>3.7703703703703701</v>
      </c>
      <c r="H105" s="183">
        <f t="shared" si="23"/>
        <v>1.6213020473890039</v>
      </c>
      <c r="I105" s="182">
        <v>3.9607109448082318</v>
      </c>
      <c r="J105" s="183">
        <f t="shared" si="23"/>
        <v>0.19034057443786168</v>
      </c>
      <c r="K105" s="182">
        <v>3.6751536435469712</v>
      </c>
      <c r="L105" s="183">
        <f t="shared" si="24"/>
        <v>-0.28555730126126067</v>
      </c>
      <c r="M105" s="182"/>
      <c r="N105" s="183"/>
      <c r="O105" s="183"/>
    </row>
    <row r="106" spans="2:15" x14ac:dyDescent="0.25">
      <c r="B106" s="112" t="s">
        <v>86</v>
      </c>
      <c r="C106" s="182">
        <v>3.0566037735849059</v>
      </c>
      <c r="D106" s="183">
        <v>-9.4173434228128627E-4</v>
      </c>
      <c r="E106" s="182">
        <v>1.9975786924939467</v>
      </c>
      <c r="F106" s="183">
        <f t="shared" si="23"/>
        <v>-1.0590250810909592</v>
      </c>
      <c r="G106" s="182">
        <v>4.9449321628092582</v>
      </c>
      <c r="H106" s="183">
        <f t="shared" si="23"/>
        <v>2.9473534703153117</v>
      </c>
      <c r="I106" s="182">
        <v>4.0375741595253789</v>
      </c>
      <c r="J106" s="183">
        <f t="shared" si="23"/>
        <v>-0.90735800328387928</v>
      </c>
      <c r="K106" s="182">
        <v>3.5069008782936009</v>
      </c>
      <c r="L106" s="183">
        <f t="shared" si="24"/>
        <v>-0.53067328123177804</v>
      </c>
      <c r="M106" s="182"/>
      <c r="N106" s="183"/>
      <c r="O106" s="183"/>
    </row>
    <row r="107" spans="2:15" x14ac:dyDescent="0.25">
      <c r="B107" s="112" t="s">
        <v>88</v>
      </c>
      <c r="C107" s="182">
        <v>3.3241106719367588</v>
      </c>
      <c r="D107" s="183">
        <v>-0.26323872565360285</v>
      </c>
      <c r="E107" s="182">
        <v>2.193293885601578</v>
      </c>
      <c r="F107" s="183">
        <f t="shared" si="23"/>
        <v>-1.1308167863351808</v>
      </c>
      <c r="G107" s="182">
        <v>4.0615735461801599</v>
      </c>
      <c r="H107" s="183">
        <f t="shared" si="23"/>
        <v>1.8682796605785819</v>
      </c>
      <c r="I107" s="182">
        <v>4.2419738406658736</v>
      </c>
      <c r="J107" s="183">
        <f t="shared" si="23"/>
        <v>0.18040029448571371</v>
      </c>
      <c r="K107" s="182">
        <v>3.4946193702670385</v>
      </c>
      <c r="L107" s="183">
        <f t="shared" si="24"/>
        <v>-0.74735447039883507</v>
      </c>
      <c r="M107" s="182"/>
      <c r="N107" s="183"/>
      <c r="O107" s="183"/>
    </row>
    <row r="108" spans="2:15" x14ac:dyDescent="0.25">
      <c r="B108" s="112" t="s">
        <v>90</v>
      </c>
      <c r="C108" s="182">
        <v>3.4175517048630519</v>
      </c>
      <c r="D108" s="183">
        <v>0.27187862793997519</v>
      </c>
      <c r="E108" s="182">
        <v>2.4045801526717558</v>
      </c>
      <c r="F108" s="183">
        <f t="shared" si="23"/>
        <v>-1.0129715521912961</v>
      </c>
      <c r="G108" s="182">
        <v>3.4735849056603771</v>
      </c>
      <c r="H108" s="183">
        <f t="shared" si="23"/>
        <v>1.0690047529886213</v>
      </c>
      <c r="I108" s="182">
        <v>3.3171001660210293</v>
      </c>
      <c r="J108" s="183">
        <f t="shared" si="23"/>
        <v>-0.15648473963934784</v>
      </c>
      <c r="K108" s="182">
        <v>3.5267099350973541</v>
      </c>
      <c r="L108" s="183">
        <f t="shared" si="24"/>
        <v>0.20960976907632478</v>
      </c>
      <c r="M108" s="182"/>
      <c r="N108" s="183"/>
      <c r="O108" s="183"/>
    </row>
    <row r="109" spans="2:15" ht="15.75" x14ac:dyDescent="0.25">
      <c r="B109" s="115" t="s">
        <v>27</v>
      </c>
      <c r="C109" s="184">
        <v>3.3671142369991474</v>
      </c>
      <c r="D109" s="185">
        <v>-7.2745689919244683E-2</v>
      </c>
      <c r="E109" s="184">
        <v>3.3236155159795073</v>
      </c>
      <c r="F109" s="185">
        <f t="shared" si="23"/>
        <v>-4.349872101964003E-2</v>
      </c>
      <c r="G109" s="184">
        <v>3.5296277322404372</v>
      </c>
      <c r="H109" s="185">
        <f t="shared" si="23"/>
        <v>0.20601221626092991</v>
      </c>
      <c r="I109" s="184">
        <v>3.7794749943426114</v>
      </c>
      <c r="J109" s="185">
        <f t="shared" si="23"/>
        <v>0.24984726210217412</v>
      </c>
      <c r="K109" s="184">
        <v>3.714313677514069</v>
      </c>
      <c r="L109" s="185">
        <f t="shared" si="24"/>
        <v>-6.5161316828542315E-2</v>
      </c>
      <c r="M109" s="184">
        <v>3.8997884717080908</v>
      </c>
      <c r="N109" s="185">
        <v>1.5521043859743067E-3</v>
      </c>
      <c r="O109" s="185">
        <v>0.14259642461267807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2" t="s">
        <v>295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CONCATENATE("dif ",RIGHT(2019,2),"/",RIGHT(2018,2))</f>
        <v>dif 19/18</v>
      </c>
      <c r="E118" s="111" t="s">
        <v>66</v>
      </c>
      <c r="F118" s="110" t="str">
        <f>CONCATENATE("dif ",RIGHT(E117,2),"/",RIGHT(C117,2))</f>
        <v>dif 20/19</v>
      </c>
      <c r="G118" s="111" t="s">
        <v>66</v>
      </c>
      <c r="H118" s="110" t="str">
        <f>CONCATENATE("dif ",RIGHT(G117,2),"/",RIGHT(E117,2))</f>
        <v>dif 21/20</v>
      </c>
      <c r="I118" s="111" t="s">
        <v>66</v>
      </c>
      <c r="J118" s="110" t="str">
        <f>CONCATENATE("dif ",RIGHT(I117,2),"/",RIGHT(G117,2))</f>
        <v>dif 22/21</v>
      </c>
      <c r="K118" s="111" t="s">
        <v>66</v>
      </c>
      <c r="L118" s="110" t="str">
        <f>CONCATENATE("dif ",RIGHT(K117,2),"/",RIGHT(I117,2))</f>
        <v>dif 23/22</v>
      </c>
      <c r="M118" s="111" t="s">
        <v>66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68</v>
      </c>
      <c r="C119" s="182">
        <v>4.0446428571428568</v>
      </c>
      <c r="D119" s="183">
        <v>1.0508928571428569</v>
      </c>
      <c r="E119" s="182">
        <v>4.0140056022408963</v>
      </c>
      <c r="F119" s="183">
        <f t="shared" ref="F119:J121" si="26">IFERROR(E119-C119,"-")</f>
        <v>-3.0637254901960453E-2</v>
      </c>
      <c r="G119" s="182">
        <v>1.6666666666666667</v>
      </c>
      <c r="H119" s="183">
        <f t="shared" si="26"/>
        <v>-2.3473389355742293</v>
      </c>
      <c r="I119" s="182">
        <v>3.9061371841155235</v>
      </c>
      <c r="J119" s="183">
        <f t="shared" si="26"/>
        <v>2.2394705174488569</v>
      </c>
      <c r="K119" s="182">
        <v>4.534391534391534</v>
      </c>
      <c r="L119" s="183">
        <f t="shared" ref="L119:L121" si="27">IFERROR(K119-I119,"-")</f>
        <v>0.62825435027601051</v>
      </c>
      <c r="M119" s="182">
        <v>3.3109619686800893</v>
      </c>
      <c r="N119" s="183">
        <f t="shared" ref="N119:N121" si="28">IFERROR(M119-K119,"-")</f>
        <v>-1.2234295657114447</v>
      </c>
      <c r="O119" s="183">
        <f t="shared" ref="O119" si="29">IFERROR(M119-C119,"-")</f>
        <v>-0.73368088846276747</v>
      </c>
    </row>
    <row r="120" spans="1:16" x14ac:dyDescent="0.25">
      <c r="B120" s="112" t="s">
        <v>70</v>
      </c>
      <c r="C120" s="182">
        <v>4.2225130890052354</v>
      </c>
      <c r="D120" s="183">
        <v>1.1248699913621376</v>
      </c>
      <c r="E120" s="182">
        <v>4.5580952380952384</v>
      </c>
      <c r="F120" s="183">
        <f t="shared" si="26"/>
        <v>0.33558214909000306</v>
      </c>
      <c r="G120" s="182">
        <v>1.8</v>
      </c>
      <c r="H120" s="183">
        <f t="shared" si="26"/>
        <v>-2.7580952380952386</v>
      </c>
      <c r="I120" s="182">
        <v>3.7969696969696969</v>
      </c>
      <c r="J120" s="183">
        <f t="shared" si="26"/>
        <v>1.9969696969696968</v>
      </c>
      <c r="K120" s="182">
        <v>4.2433090024330902</v>
      </c>
      <c r="L120" s="183">
        <f t="shared" si="27"/>
        <v>0.44633930546339329</v>
      </c>
      <c r="M120" s="182">
        <v>4.3813559322033901</v>
      </c>
      <c r="N120" s="183">
        <f t="shared" si="28"/>
        <v>0.13804692977029998</v>
      </c>
      <c r="O120" s="183">
        <f>IFERROR(M120-C120,"-")</f>
        <v>0.15884284319815478</v>
      </c>
    </row>
    <row r="121" spans="1:16" x14ac:dyDescent="0.25">
      <c r="B121" s="112" t="s">
        <v>72</v>
      </c>
      <c r="C121" s="182">
        <v>3.7871621621621623</v>
      </c>
      <c r="D121" s="183">
        <v>5.5454845088991345E-2</v>
      </c>
      <c r="E121" s="182">
        <v>5.4910714285714288</v>
      </c>
      <c r="F121" s="183">
        <f t="shared" si="26"/>
        <v>1.7039092664092665</v>
      </c>
      <c r="G121" s="182">
        <v>1.2571428571428571</v>
      </c>
      <c r="H121" s="183">
        <f t="shared" si="26"/>
        <v>-4.2339285714285717</v>
      </c>
      <c r="I121" s="182">
        <v>3.5324675324675323</v>
      </c>
      <c r="J121" s="183">
        <f t="shared" si="26"/>
        <v>2.2753246753246752</v>
      </c>
      <c r="K121" s="182">
        <v>4.5290697674418601</v>
      </c>
      <c r="L121" s="183">
        <f t="shared" si="27"/>
        <v>0.99660223497432776</v>
      </c>
      <c r="M121" s="182">
        <v>4.2471910112359552</v>
      </c>
      <c r="N121" s="183">
        <f t="shared" si="28"/>
        <v>-0.28187875620590486</v>
      </c>
      <c r="O121" s="183">
        <f t="shared" ref="O121:O123" si="30">IFERROR(M121-C121,"-")</f>
        <v>0.46002884907379293</v>
      </c>
    </row>
    <row r="122" spans="1:16" x14ac:dyDescent="0.25">
      <c r="B122" s="112" t="s">
        <v>74</v>
      </c>
      <c r="C122" s="182">
        <v>4.2482758620689651</v>
      </c>
      <c r="D122" s="183">
        <v>1.2265367316341824</v>
      </c>
      <c r="E122" s="182" t="s">
        <v>226</v>
      </c>
      <c r="F122" s="183" t="str">
        <f>IFERROR(E122-C122,"-")</f>
        <v>-</v>
      </c>
      <c r="G122" s="182">
        <v>3.2352941176470589</v>
      </c>
      <c r="H122" s="183" t="str">
        <f>IFERROR(G122-E122,"-")</f>
        <v>-</v>
      </c>
      <c r="I122" s="182">
        <v>4.1937984496124034</v>
      </c>
      <c r="J122" s="183">
        <f>IFERROR(I122-G122,"-")</f>
        <v>0.95850433196534457</v>
      </c>
      <c r="K122" s="182">
        <v>4.4000000000000004</v>
      </c>
      <c r="L122" s="183">
        <f>IFERROR(K122-I122,"-")</f>
        <v>0.20620155038759691</v>
      </c>
      <c r="M122" s="182">
        <v>5.560483870967742</v>
      </c>
      <c r="N122" s="183">
        <f>IFERROR(M122-K122,"-")</f>
        <v>1.1604838709677416</v>
      </c>
      <c r="O122" s="183">
        <f t="shared" si="30"/>
        <v>1.3122080088987769</v>
      </c>
    </row>
    <row r="123" spans="1:16" x14ac:dyDescent="0.25">
      <c r="B123" s="112" t="s">
        <v>76</v>
      </c>
      <c r="C123" s="182">
        <v>2.5149700598802394</v>
      </c>
      <c r="D123" s="183">
        <v>-1.2595397440413292</v>
      </c>
      <c r="E123" s="182" t="s">
        <v>226</v>
      </c>
      <c r="F123" s="183" t="str">
        <f t="shared" ref="F123:J131" si="31">IFERROR(E123-C123,"-")</f>
        <v>-</v>
      </c>
      <c r="G123" s="182">
        <v>2.3157894736842106</v>
      </c>
      <c r="H123" s="183" t="str">
        <f t="shared" si="31"/>
        <v>-</v>
      </c>
      <c r="I123" s="182">
        <v>3.6643356643356642</v>
      </c>
      <c r="J123" s="183">
        <f t="shared" si="31"/>
        <v>1.3485461906514535</v>
      </c>
      <c r="K123" s="182">
        <v>3.6912751677852347</v>
      </c>
      <c r="L123" s="183">
        <f t="shared" ref="L123:L131" si="32">IFERROR(K123-I123,"-")</f>
        <v>2.6939503449570523E-2</v>
      </c>
      <c r="M123" s="182">
        <v>5.503759398496241</v>
      </c>
      <c r="N123" s="183">
        <f t="shared" ref="N123" si="33">IFERROR(M123-K123,"-")</f>
        <v>1.8124842307110063</v>
      </c>
      <c r="O123" s="183">
        <f t="shared" si="30"/>
        <v>2.9887893386160016</v>
      </c>
    </row>
    <row r="124" spans="1:16" x14ac:dyDescent="0.25">
      <c r="B124" s="112" t="s">
        <v>78</v>
      </c>
      <c r="C124" s="182">
        <v>2.2758620689655173</v>
      </c>
      <c r="D124" s="183">
        <v>-0.50509031198686349</v>
      </c>
      <c r="E124" s="182" t="s">
        <v>226</v>
      </c>
      <c r="F124" s="183" t="str">
        <f t="shared" si="31"/>
        <v>-</v>
      </c>
      <c r="G124" s="182">
        <v>4.84</v>
      </c>
      <c r="H124" s="183" t="str">
        <f t="shared" si="31"/>
        <v>-</v>
      </c>
      <c r="I124" s="182">
        <v>4.416666666666667</v>
      </c>
      <c r="J124" s="183">
        <f t="shared" si="31"/>
        <v>-0.4233333333333329</v>
      </c>
      <c r="K124" s="182">
        <v>4.112903225806452</v>
      </c>
      <c r="L124" s="183">
        <f t="shared" si="32"/>
        <v>-0.30376344086021501</v>
      </c>
      <c r="M124" s="182"/>
      <c r="N124" s="183"/>
      <c r="O124" s="183"/>
    </row>
    <row r="125" spans="1:16" x14ac:dyDescent="0.25">
      <c r="B125" s="112" t="s">
        <v>80</v>
      </c>
      <c r="C125" s="182">
        <v>2.4921875</v>
      </c>
      <c r="D125" s="183">
        <v>-0.60458669354838701</v>
      </c>
      <c r="E125" s="182" t="s">
        <v>226</v>
      </c>
      <c r="F125" s="183" t="str">
        <f t="shared" si="31"/>
        <v>-</v>
      </c>
      <c r="G125" s="182">
        <v>3.7551020408163267</v>
      </c>
      <c r="H125" s="183" t="str">
        <f t="shared" si="31"/>
        <v>-</v>
      </c>
      <c r="I125" s="182">
        <v>5.5609756097560972</v>
      </c>
      <c r="J125" s="183">
        <f t="shared" si="31"/>
        <v>1.8058735689397705</v>
      </c>
      <c r="K125" s="182">
        <v>2.7749999999999999</v>
      </c>
      <c r="L125" s="183">
        <f t="shared" si="32"/>
        <v>-2.7859756097560973</v>
      </c>
      <c r="M125" s="182"/>
      <c r="N125" s="183"/>
      <c r="O125" s="183"/>
    </row>
    <row r="126" spans="1:16" x14ac:dyDescent="0.25">
      <c r="B126" s="112" t="s">
        <v>82</v>
      </c>
      <c r="C126" s="182">
        <v>2.5930232558139537</v>
      </c>
      <c r="D126" s="183">
        <v>0.45302325581395353</v>
      </c>
      <c r="E126" s="182">
        <v>2.75</v>
      </c>
      <c r="F126" s="183">
        <f t="shared" si="31"/>
        <v>0.15697674418604635</v>
      </c>
      <c r="G126" s="182">
        <v>5.2531645569620249</v>
      </c>
      <c r="H126" s="183">
        <f t="shared" si="31"/>
        <v>2.5031645569620249</v>
      </c>
      <c r="I126" s="182">
        <v>4.4220183486238529</v>
      </c>
      <c r="J126" s="183">
        <f t="shared" si="31"/>
        <v>-0.83114620833817199</v>
      </c>
      <c r="K126" s="182">
        <v>3.7320261437908497</v>
      </c>
      <c r="L126" s="183">
        <f t="shared" si="32"/>
        <v>-0.68999220483300316</v>
      </c>
      <c r="M126" s="182"/>
      <c r="N126" s="183"/>
      <c r="O126" s="183"/>
    </row>
    <row r="127" spans="1:16" x14ac:dyDescent="0.25">
      <c r="B127" s="112" t="s">
        <v>84</v>
      </c>
      <c r="C127" s="182">
        <v>2.6170212765957448</v>
      </c>
      <c r="D127" s="183">
        <v>-1.4050375469336673</v>
      </c>
      <c r="E127" s="182">
        <v>1.75</v>
      </c>
      <c r="F127" s="183">
        <f t="shared" si="31"/>
        <v>-0.86702127659574479</v>
      </c>
      <c r="G127" s="182">
        <v>3.7397260273972601</v>
      </c>
      <c r="H127" s="183">
        <f t="shared" si="31"/>
        <v>1.9897260273972601</v>
      </c>
      <c r="I127" s="182">
        <v>4.4294478527607364</v>
      </c>
      <c r="J127" s="183">
        <f t="shared" si="31"/>
        <v>0.68972182536347626</v>
      </c>
      <c r="K127" s="182">
        <v>4.6111111111111107</v>
      </c>
      <c r="L127" s="183">
        <f t="shared" si="32"/>
        <v>0.18166325835037433</v>
      </c>
      <c r="M127" s="182"/>
      <c r="N127" s="183"/>
      <c r="O127" s="183"/>
    </row>
    <row r="128" spans="1:16" x14ac:dyDescent="0.25">
      <c r="A128" s="118"/>
      <c r="B128" s="112" t="s">
        <v>86</v>
      </c>
      <c r="C128" s="182">
        <v>2.1818181818181817</v>
      </c>
      <c r="D128" s="183">
        <v>-0.4655806621124543</v>
      </c>
      <c r="E128" s="182">
        <v>1.8</v>
      </c>
      <c r="F128" s="183">
        <f t="shared" si="31"/>
        <v>-0.38181818181818161</v>
      </c>
      <c r="G128" s="182">
        <v>4.6441717791411046</v>
      </c>
      <c r="H128" s="183">
        <f t="shared" si="31"/>
        <v>2.8441717791411048</v>
      </c>
      <c r="I128" s="182">
        <v>3.862857142857143</v>
      </c>
      <c r="J128" s="183">
        <f t="shared" si="31"/>
        <v>-0.78131463628396158</v>
      </c>
      <c r="K128" s="182">
        <v>3.6555555555555554</v>
      </c>
      <c r="L128" s="183">
        <f t="shared" si="32"/>
        <v>-0.20730158730158754</v>
      </c>
      <c r="M128" s="182"/>
      <c r="N128" s="183"/>
      <c r="O128" s="183"/>
    </row>
    <row r="129" spans="2:16" x14ac:dyDescent="0.25">
      <c r="B129" s="112" t="s">
        <v>88</v>
      </c>
      <c r="C129" s="182">
        <v>2.7127659574468086</v>
      </c>
      <c r="D129" s="183">
        <v>-0.36130811662726536</v>
      </c>
      <c r="E129" s="182">
        <v>2.1458333333333335</v>
      </c>
      <c r="F129" s="183">
        <f t="shared" si="31"/>
        <v>-0.56693262411347511</v>
      </c>
      <c r="G129" s="182">
        <v>3.4688796680497926</v>
      </c>
      <c r="H129" s="183">
        <f t="shared" si="31"/>
        <v>1.3230463347164592</v>
      </c>
      <c r="I129" s="182">
        <v>3.5871212121212119</v>
      </c>
      <c r="J129" s="183">
        <f t="shared" si="31"/>
        <v>0.11824154407141929</v>
      </c>
      <c r="K129" s="182">
        <v>3.0539568345323742</v>
      </c>
      <c r="L129" s="183">
        <f t="shared" si="32"/>
        <v>-0.53316437758883772</v>
      </c>
      <c r="M129" s="182"/>
      <c r="N129" s="183"/>
      <c r="O129" s="183"/>
    </row>
    <row r="130" spans="2:16" x14ac:dyDescent="0.25">
      <c r="B130" s="112" t="s">
        <v>90</v>
      </c>
      <c r="C130" s="182">
        <v>3.3640350877192984</v>
      </c>
      <c r="D130" s="183">
        <v>0.26609694338940137</v>
      </c>
      <c r="E130" s="182">
        <v>1.8378378378378379</v>
      </c>
      <c r="F130" s="183">
        <f t="shared" si="31"/>
        <v>-1.5261972498814604</v>
      </c>
      <c r="G130" s="182">
        <v>3.9766081871345027</v>
      </c>
      <c r="H130" s="183">
        <f t="shared" si="31"/>
        <v>2.1387703492966645</v>
      </c>
      <c r="I130" s="182">
        <v>3.1287128712871288</v>
      </c>
      <c r="J130" s="183">
        <f t="shared" si="31"/>
        <v>-0.84789531584737388</v>
      </c>
      <c r="K130" s="182">
        <v>3.865203761755486</v>
      </c>
      <c r="L130" s="183">
        <f t="shared" si="32"/>
        <v>0.73649089046835714</v>
      </c>
      <c r="M130" s="182"/>
      <c r="N130" s="183"/>
      <c r="O130" s="183"/>
    </row>
    <row r="131" spans="2:16" ht="15.75" x14ac:dyDescent="0.25">
      <c r="B131" s="115" t="s">
        <v>27</v>
      </c>
      <c r="C131" s="184">
        <v>3.3382899628252787</v>
      </c>
      <c r="D131" s="185">
        <v>0.18906258975684587</v>
      </c>
      <c r="E131" s="184">
        <v>3.8967391304347827</v>
      </c>
      <c r="F131" s="185">
        <f t="shared" si="31"/>
        <v>0.55844916760950403</v>
      </c>
      <c r="G131" s="184">
        <v>3.7937024972855591</v>
      </c>
      <c r="H131" s="185">
        <f t="shared" si="31"/>
        <v>-0.10303663314922362</v>
      </c>
      <c r="I131" s="184">
        <v>3.8489388264669162</v>
      </c>
      <c r="J131" s="185">
        <f t="shared" si="31"/>
        <v>5.5236329181357124E-2</v>
      </c>
      <c r="K131" s="184">
        <v>3.9989266547406084</v>
      </c>
      <c r="L131" s="185">
        <f t="shared" si="32"/>
        <v>0.14998782827369217</v>
      </c>
      <c r="M131" s="184">
        <v>4.3260744985673352</v>
      </c>
      <c r="N131" s="185">
        <v>-2.1872613471634494E-2</v>
      </c>
      <c r="O131" s="185">
        <v>0.45805036583732006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2" t="s">
        <v>296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CONCATENATE("dif ",RIGHT(2019,2),"/",RIGHT(2018,2))</f>
        <v>dif 19/18</v>
      </c>
      <c r="E140" s="111" t="s">
        <v>66</v>
      </c>
      <c r="F140" s="110" t="str">
        <f>CONCATENATE("dif ",RIGHT(E139,2),"/",RIGHT(C139,2))</f>
        <v>dif 20/19</v>
      </c>
      <c r="G140" s="111" t="s">
        <v>66</v>
      </c>
      <c r="H140" s="110" t="str">
        <f>CONCATENATE("dif ",RIGHT(G139,2),"/",RIGHT(E139,2))</f>
        <v>dif 21/20</v>
      </c>
      <c r="I140" s="111" t="s">
        <v>66</v>
      </c>
      <c r="J140" s="110" t="str">
        <f>CONCATENATE("dif ",RIGHT(I139,2),"/",RIGHT(G139,2))</f>
        <v>dif 22/21</v>
      </c>
      <c r="K140" s="111" t="s">
        <v>66</v>
      </c>
      <c r="L140" s="110" t="str">
        <f>CONCATENATE("dif ",RIGHT(K139,2),"/",RIGHT(I139,2))</f>
        <v>dif 23/22</v>
      </c>
      <c r="M140" s="111" t="s">
        <v>66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68</v>
      </c>
      <c r="C141" s="182">
        <v>6.5210526315789474</v>
      </c>
      <c r="D141" s="183">
        <v>9.9890805852806075E-2</v>
      </c>
      <c r="E141" s="182">
        <v>5.9742388758782203</v>
      </c>
      <c r="F141" s="183">
        <f t="shared" ref="F141:J143" si="34">IFERROR(E141-C141,"-")</f>
        <v>-0.5468137557007271</v>
      </c>
      <c r="G141" s="182">
        <v>5.7640449438202248</v>
      </c>
      <c r="H141" s="183">
        <f t="shared" si="34"/>
        <v>-0.21019393205799553</v>
      </c>
      <c r="I141" s="182">
        <v>5.7216828478964405</v>
      </c>
      <c r="J141" s="183">
        <f t="shared" si="34"/>
        <v>-4.236209592378426E-2</v>
      </c>
      <c r="K141" s="182">
        <v>5.8413043478260871</v>
      </c>
      <c r="L141" s="183">
        <f t="shared" ref="L141:L143" si="35">IFERROR(K141-I141,"-")</f>
        <v>0.11962149992964655</v>
      </c>
      <c r="M141" s="182">
        <v>5.5225505443234839</v>
      </c>
      <c r="N141" s="183">
        <f t="shared" ref="N141:N143" si="36">IFERROR(M141-K141,"-")</f>
        <v>-0.31875380350260318</v>
      </c>
      <c r="O141" s="183">
        <f t="shared" ref="O141" si="37">IFERROR(M141-C141,"-")</f>
        <v>-0.99850208725546352</v>
      </c>
    </row>
    <row r="142" spans="2:16" x14ac:dyDescent="0.25">
      <c r="B142" s="112" t="s">
        <v>70</v>
      </c>
      <c r="C142" s="182">
        <v>6.0083857442348005</v>
      </c>
      <c r="D142" s="183">
        <v>0.25278492957084975</v>
      </c>
      <c r="E142" s="182">
        <v>5.5458515283842793</v>
      </c>
      <c r="F142" s="183">
        <f t="shared" si="34"/>
        <v>-0.46253421585052124</v>
      </c>
      <c r="G142" s="182">
        <v>6.0217391304347823</v>
      </c>
      <c r="H142" s="183">
        <f t="shared" si="34"/>
        <v>0.47588760205050296</v>
      </c>
      <c r="I142" s="182">
        <v>6.0282051282051281</v>
      </c>
      <c r="J142" s="183">
        <f t="shared" si="34"/>
        <v>6.4659977703458438E-3</v>
      </c>
      <c r="K142" s="182">
        <v>6.4454545454545453</v>
      </c>
      <c r="L142" s="183">
        <f t="shared" si="35"/>
        <v>0.41724941724941722</v>
      </c>
      <c r="M142" s="182">
        <v>5.8026070763500934</v>
      </c>
      <c r="N142" s="183">
        <f t="shared" si="36"/>
        <v>-0.6428474691044519</v>
      </c>
      <c r="O142" s="183">
        <f>IFERROR(M142-C142,"-")</f>
        <v>-0.20577866788470711</v>
      </c>
    </row>
    <row r="143" spans="2:16" x14ac:dyDescent="0.25">
      <c r="B143" s="112" t="s">
        <v>72</v>
      </c>
      <c r="C143" s="182">
        <v>4.9601910828025479</v>
      </c>
      <c r="D143" s="183">
        <v>-0.6076055273669434</v>
      </c>
      <c r="E143" s="182">
        <v>7.397849462365591</v>
      </c>
      <c r="F143" s="183">
        <f t="shared" si="34"/>
        <v>2.4376583795630431</v>
      </c>
      <c r="G143" s="182">
        <v>4.9820359281437128</v>
      </c>
      <c r="H143" s="183">
        <f t="shared" si="34"/>
        <v>-2.4158135342218783</v>
      </c>
      <c r="I143" s="182">
        <v>5.8561484918793507</v>
      </c>
      <c r="J143" s="183">
        <f t="shared" si="34"/>
        <v>0.87411256373563795</v>
      </c>
      <c r="K143" s="182">
        <v>6.64</v>
      </c>
      <c r="L143" s="183">
        <f t="shared" si="35"/>
        <v>0.78385150812064897</v>
      </c>
      <c r="M143" s="182">
        <v>5.9575221238938054</v>
      </c>
      <c r="N143" s="183">
        <f t="shared" si="36"/>
        <v>-0.68247787610619426</v>
      </c>
      <c r="O143" s="183">
        <f t="shared" ref="O143:O145" si="38">IFERROR(M143-C143,"-")</f>
        <v>0.99733104109125748</v>
      </c>
    </row>
    <row r="144" spans="2:16" x14ac:dyDescent="0.25">
      <c r="B144" s="112" t="s">
        <v>74</v>
      </c>
      <c r="C144" s="182">
        <v>5.7439024390243905</v>
      </c>
      <c r="D144" s="183">
        <v>-0.43552339829618347</v>
      </c>
      <c r="E144" s="182" t="s">
        <v>226</v>
      </c>
      <c r="F144" s="183" t="str">
        <f>IFERROR(E144-C144,"-")</f>
        <v>-</v>
      </c>
      <c r="G144" s="182">
        <v>6.3734939759036147</v>
      </c>
      <c r="H144" s="183" t="str">
        <f>IFERROR(G144-E144,"-")</f>
        <v>-</v>
      </c>
      <c r="I144" s="182">
        <v>6.5965909090909092</v>
      </c>
      <c r="J144" s="183">
        <f>IFERROR(I144-G144,"-")</f>
        <v>0.22309693318729451</v>
      </c>
      <c r="K144" s="182">
        <v>6.6480446927374306</v>
      </c>
      <c r="L144" s="183">
        <f>IFERROR(K144-I144,"-")</f>
        <v>5.1453783646521423E-2</v>
      </c>
      <c r="M144" s="182">
        <v>6.6465517241379306</v>
      </c>
      <c r="N144" s="183">
        <f>IFERROR(M144-K144,"-")</f>
        <v>-1.4929685994999886E-3</v>
      </c>
      <c r="O144" s="183">
        <f t="shared" si="38"/>
        <v>0.90264928511354015</v>
      </c>
    </row>
    <row r="145" spans="1:16" x14ac:dyDescent="0.25">
      <c r="B145" s="112" t="s">
        <v>76</v>
      </c>
      <c r="C145" s="182">
        <v>8.5589743589743588</v>
      </c>
      <c r="D145" s="183">
        <v>2.3808921671935366</v>
      </c>
      <c r="E145" s="182" t="s">
        <v>226</v>
      </c>
      <c r="F145" s="183" t="str">
        <f t="shared" ref="F145:J153" si="39">IFERROR(E145-C145,"-")</f>
        <v>-</v>
      </c>
      <c r="G145" s="182">
        <v>4.7459016393442619</v>
      </c>
      <c r="H145" s="183" t="str">
        <f t="shared" si="39"/>
        <v>-</v>
      </c>
      <c r="I145" s="182">
        <v>7.4578947368421051</v>
      </c>
      <c r="J145" s="183">
        <f t="shared" si="39"/>
        <v>2.7119930974978432</v>
      </c>
      <c r="K145" s="182">
        <v>6.7712765957446805</v>
      </c>
      <c r="L145" s="183">
        <f t="shared" ref="L145:L153" si="40">IFERROR(K145-I145,"-")</f>
        <v>-0.68661814109742458</v>
      </c>
      <c r="M145" s="182">
        <v>6.5785123966942152</v>
      </c>
      <c r="N145" s="183">
        <f t="shared" ref="N145" si="41">IFERROR(M145-K145,"-")</f>
        <v>-0.19276419905046538</v>
      </c>
      <c r="O145" s="183">
        <f t="shared" si="38"/>
        <v>-1.9804619622801436</v>
      </c>
    </row>
    <row r="146" spans="1:16" x14ac:dyDescent="0.25">
      <c r="B146" s="112" t="s">
        <v>78</v>
      </c>
      <c r="C146" s="182">
        <v>3.8020833333333335</v>
      </c>
      <c r="D146" s="183">
        <v>-3.1420791032148903</v>
      </c>
      <c r="E146" s="182" t="s">
        <v>226</v>
      </c>
      <c r="F146" s="183" t="str">
        <f t="shared" si="39"/>
        <v>-</v>
      </c>
      <c r="G146" s="182">
        <v>8.3490566037735849</v>
      </c>
      <c r="H146" s="183" t="str">
        <f t="shared" si="39"/>
        <v>-</v>
      </c>
      <c r="I146" s="182">
        <v>5.2280701754385968</v>
      </c>
      <c r="J146" s="183">
        <f t="shared" si="39"/>
        <v>-3.1209864283349882</v>
      </c>
      <c r="K146" s="182">
        <v>6.4921875</v>
      </c>
      <c r="L146" s="183">
        <f t="shared" si="40"/>
        <v>1.2641173245614032</v>
      </c>
      <c r="M146" s="182"/>
      <c r="N146" s="183"/>
      <c r="O146" s="183"/>
    </row>
    <row r="147" spans="1:16" x14ac:dyDescent="0.25">
      <c r="B147" s="112" t="s">
        <v>80</v>
      </c>
      <c r="C147" s="182">
        <v>2.6704545454545454</v>
      </c>
      <c r="D147" s="183">
        <v>-0.71664222873900307</v>
      </c>
      <c r="E147" s="182" t="s">
        <v>226</v>
      </c>
      <c r="F147" s="183" t="str">
        <f t="shared" si="39"/>
        <v>-</v>
      </c>
      <c r="G147" s="182">
        <v>7.1333333333333337</v>
      </c>
      <c r="H147" s="183" t="str">
        <f t="shared" si="39"/>
        <v>-</v>
      </c>
      <c r="I147" s="182">
        <v>6.9485294117647056</v>
      </c>
      <c r="J147" s="183">
        <f t="shared" si="39"/>
        <v>-0.18480392156862813</v>
      </c>
      <c r="K147" s="182">
        <v>3.9537037037037037</v>
      </c>
      <c r="L147" s="183">
        <f t="shared" si="40"/>
        <v>-2.9948257080610019</v>
      </c>
      <c r="M147" s="182"/>
      <c r="N147" s="183"/>
      <c r="O147" s="183"/>
    </row>
    <row r="148" spans="1:16" x14ac:dyDescent="0.25">
      <c r="B148" s="112" t="s">
        <v>82</v>
      </c>
      <c r="C148" s="182">
        <v>3.9214285714285713</v>
      </c>
      <c r="D148" s="183">
        <v>-3.3557453416149072</v>
      </c>
      <c r="E148" s="182">
        <v>3.5697674418604652</v>
      </c>
      <c r="F148" s="183">
        <f t="shared" si="39"/>
        <v>-0.35166112956810602</v>
      </c>
      <c r="G148" s="182">
        <v>6.527093596059113</v>
      </c>
      <c r="H148" s="183">
        <f t="shared" si="39"/>
        <v>2.9573261541986477</v>
      </c>
      <c r="I148" s="182">
        <v>5.5595854922279795</v>
      </c>
      <c r="J148" s="183">
        <f t="shared" si="39"/>
        <v>-0.9675081038311335</v>
      </c>
      <c r="K148" s="182">
        <v>5.2212765957446807</v>
      </c>
      <c r="L148" s="183">
        <f t="shared" si="40"/>
        <v>-0.33830889648329876</v>
      </c>
      <c r="M148" s="182"/>
      <c r="N148" s="183"/>
      <c r="O148" s="183"/>
    </row>
    <row r="149" spans="1:16" x14ac:dyDescent="0.25">
      <c r="B149" s="112" t="s">
        <v>84</v>
      </c>
      <c r="C149" s="182">
        <v>3.3072625698324023</v>
      </c>
      <c r="D149" s="183">
        <v>-2.5552374301675975</v>
      </c>
      <c r="E149" s="182">
        <v>1.7142857142857142</v>
      </c>
      <c r="F149" s="183">
        <f t="shared" si="39"/>
        <v>-1.5929768555466881</v>
      </c>
      <c r="G149" s="182">
        <v>6.3711340206185563</v>
      </c>
      <c r="H149" s="183">
        <f t="shared" si="39"/>
        <v>4.6568483063328419</v>
      </c>
      <c r="I149" s="182">
        <v>6.1875</v>
      </c>
      <c r="J149" s="183">
        <f t="shared" si="39"/>
        <v>-0.18363402061855627</v>
      </c>
      <c r="K149" s="182">
        <v>5.801801801801802</v>
      </c>
      <c r="L149" s="183">
        <f t="shared" si="40"/>
        <v>-0.38569819819819795</v>
      </c>
      <c r="M149" s="182"/>
      <c r="N149" s="183"/>
      <c r="O149" s="183"/>
    </row>
    <row r="150" spans="1:16" x14ac:dyDescent="0.25">
      <c r="A150" s="118"/>
      <c r="B150" s="112" t="s">
        <v>86</v>
      </c>
      <c r="C150" s="182">
        <v>4.2342569269521411</v>
      </c>
      <c r="D150" s="183">
        <v>-0.35177798576606367</v>
      </c>
      <c r="E150" s="182">
        <v>3.05</v>
      </c>
      <c r="F150" s="183">
        <f t="shared" si="39"/>
        <v>-1.1842569269521412</v>
      </c>
      <c r="G150" s="182">
        <v>8.5621890547263675</v>
      </c>
      <c r="H150" s="183">
        <f t="shared" si="39"/>
        <v>5.5121890547263677</v>
      </c>
      <c r="I150" s="182">
        <v>6.6477987421383649</v>
      </c>
      <c r="J150" s="183">
        <f t="shared" si="39"/>
        <v>-1.9143903125880026</v>
      </c>
      <c r="K150" s="182">
        <v>5.7828947368421053</v>
      </c>
      <c r="L150" s="183">
        <f t="shared" si="40"/>
        <v>-0.86490400529625955</v>
      </c>
      <c r="M150" s="182"/>
      <c r="N150" s="183"/>
      <c r="O150" s="183"/>
    </row>
    <row r="151" spans="1:16" x14ac:dyDescent="0.25">
      <c r="B151" s="112" t="s">
        <v>88</v>
      </c>
      <c r="C151" s="182">
        <v>5.9776119402985071</v>
      </c>
      <c r="D151" s="183">
        <v>0.55185165407310421</v>
      </c>
      <c r="E151" s="182">
        <v>2.0388349514563107</v>
      </c>
      <c r="F151" s="183">
        <f t="shared" si="39"/>
        <v>-3.9387769888421964</v>
      </c>
      <c r="G151" s="182">
        <v>5.795309168443497</v>
      </c>
      <c r="H151" s="183">
        <f t="shared" si="39"/>
        <v>3.7564742169871863</v>
      </c>
      <c r="I151" s="182">
        <v>5.9533169533169534</v>
      </c>
      <c r="J151" s="183">
        <f t="shared" si="39"/>
        <v>0.15800778487345646</v>
      </c>
      <c r="K151" s="182">
        <v>5.8276553106212425</v>
      </c>
      <c r="L151" s="183">
        <f t="shared" si="40"/>
        <v>-0.1256616426957109</v>
      </c>
      <c r="M151" s="182"/>
      <c r="N151" s="183"/>
      <c r="O151" s="183"/>
    </row>
    <row r="152" spans="1:16" x14ac:dyDescent="0.25">
      <c r="B152" s="112" t="s">
        <v>90</v>
      </c>
      <c r="C152" s="182">
        <v>5.9551451187335092</v>
      </c>
      <c r="D152" s="183">
        <v>1.0806277442161347</v>
      </c>
      <c r="E152" s="182">
        <v>2.2873563218390807</v>
      </c>
      <c r="F152" s="183">
        <f t="shared" si="39"/>
        <v>-3.6677887968944285</v>
      </c>
      <c r="G152" s="182">
        <v>5.5287356321839081</v>
      </c>
      <c r="H152" s="183">
        <f t="shared" si="39"/>
        <v>3.2413793103448274</v>
      </c>
      <c r="I152" s="182">
        <v>5.0775623268698062</v>
      </c>
      <c r="J152" s="183">
        <f t="shared" si="39"/>
        <v>-0.45117330531410182</v>
      </c>
      <c r="K152" s="182">
        <v>4.8246445497630335</v>
      </c>
      <c r="L152" s="183">
        <f t="shared" si="40"/>
        <v>-0.25291777710677277</v>
      </c>
      <c r="M152" s="182"/>
      <c r="N152" s="183"/>
      <c r="O152" s="183"/>
    </row>
    <row r="153" spans="1:16" ht="15.75" x14ac:dyDescent="0.25">
      <c r="B153" s="115" t="s">
        <v>27</v>
      </c>
      <c r="C153" s="184">
        <v>5.4714468629961583</v>
      </c>
      <c r="D153" s="185">
        <v>-0.18991827948230444</v>
      </c>
      <c r="E153" s="184">
        <v>5.0459149223497635</v>
      </c>
      <c r="F153" s="185">
        <f t="shared" si="39"/>
        <v>-0.42553194064639488</v>
      </c>
      <c r="G153" s="184">
        <v>6.4271398747390398</v>
      </c>
      <c r="H153" s="185">
        <f t="shared" si="39"/>
        <v>1.3812249523892763</v>
      </c>
      <c r="I153" s="184">
        <v>6.0453762205628951</v>
      </c>
      <c r="J153" s="185">
        <f t="shared" si="39"/>
        <v>-0.38176365417614466</v>
      </c>
      <c r="K153" s="184">
        <v>5.9357629785002626</v>
      </c>
      <c r="L153" s="185">
        <f t="shared" si="40"/>
        <v>-0.10961324206263257</v>
      </c>
      <c r="M153" s="184">
        <v>5.9691648822269805</v>
      </c>
      <c r="N153" s="185">
        <v>-0.44644693211901121</v>
      </c>
      <c r="O153" s="185">
        <v>-3.5623905002921674E-3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2" t="s">
        <v>297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CONCATENATE("dif ",RIGHT(2019,2),"/",RIGHT(2018,2))</f>
        <v>dif 19/18</v>
      </c>
      <c r="E162" s="111" t="s">
        <v>66</v>
      </c>
      <c r="F162" s="110" t="str">
        <f>CONCATENATE("dif ",RIGHT(E161,2),"/",RIGHT(C161,2))</f>
        <v>dif 20/19</v>
      </c>
      <c r="G162" s="111" t="s">
        <v>66</v>
      </c>
      <c r="H162" s="110" t="str">
        <f>CONCATENATE("dif ",RIGHT(G161,2),"/",RIGHT(E161,2))</f>
        <v>dif 21/20</v>
      </c>
      <c r="I162" s="111" t="s">
        <v>66</v>
      </c>
      <c r="J162" s="110" t="str">
        <f>CONCATENATE("dif ",RIGHT(I161,2),"/",RIGHT(G161,2))</f>
        <v>dif 22/21</v>
      </c>
      <c r="K162" s="111" t="s">
        <v>66</v>
      </c>
      <c r="L162" s="110" t="str">
        <f>CONCATENATE("dif ",RIGHT(K161,2),"/",RIGHT(I161,2))</f>
        <v>dif 23/22</v>
      </c>
      <c r="M162" s="111" t="s">
        <v>66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68</v>
      </c>
      <c r="C163" s="182">
        <v>1.9512195121951219</v>
      </c>
      <c r="D163" s="183">
        <v>-0.61900520690600169</v>
      </c>
      <c r="E163" s="182">
        <v>2.3308641975308642</v>
      </c>
      <c r="F163" s="183">
        <f t="shared" ref="F163:J165" si="42">IFERROR(E163-C163,"-")</f>
        <v>0.37964468533574225</v>
      </c>
      <c r="G163" s="182">
        <v>1.7464788732394365</v>
      </c>
      <c r="H163" s="183">
        <f t="shared" si="42"/>
        <v>-0.58438532429142764</v>
      </c>
      <c r="I163" s="182">
        <v>2.3723076923076922</v>
      </c>
      <c r="J163" s="183">
        <f t="shared" si="42"/>
        <v>0.62582881906825572</v>
      </c>
      <c r="K163" s="182">
        <v>2.0614754098360657</v>
      </c>
      <c r="L163" s="183">
        <f t="shared" ref="L163:L165" si="43">IFERROR(K163-I163,"-")</f>
        <v>-0.31083228247162653</v>
      </c>
      <c r="M163" s="182">
        <v>2.5740259740259739</v>
      </c>
      <c r="N163" s="183">
        <f t="shared" ref="N163:N165" si="44">IFERROR(M163-K163,"-")</f>
        <v>0.51255056418990819</v>
      </c>
      <c r="O163" s="183">
        <f t="shared" ref="O163" si="45">IFERROR(M163-C163,"-")</f>
        <v>0.62280646183085198</v>
      </c>
    </row>
    <row r="164" spans="2:15" x14ac:dyDescent="0.25">
      <c r="B164" s="112" t="s">
        <v>70</v>
      </c>
      <c r="C164" s="182">
        <v>2.8468468468468466</v>
      </c>
      <c r="D164" s="183">
        <v>0.44684684684684672</v>
      </c>
      <c r="E164" s="182">
        <v>2.4140000000000001</v>
      </c>
      <c r="F164" s="183">
        <f t="shared" si="42"/>
        <v>-0.43284684684684649</v>
      </c>
      <c r="G164" s="182">
        <v>2.0147601476014758</v>
      </c>
      <c r="H164" s="183">
        <f t="shared" si="42"/>
        <v>-0.39923985239852433</v>
      </c>
      <c r="I164" s="182">
        <v>2.2242268041237114</v>
      </c>
      <c r="J164" s="183">
        <f t="shared" si="42"/>
        <v>0.20946665652223562</v>
      </c>
      <c r="K164" s="182">
        <v>2.5348258706467663</v>
      </c>
      <c r="L164" s="183">
        <f t="shared" si="43"/>
        <v>0.31059906652305491</v>
      </c>
      <c r="M164" s="182">
        <v>2.6754385964912282</v>
      </c>
      <c r="N164" s="183">
        <f t="shared" si="44"/>
        <v>0.14061272584446183</v>
      </c>
      <c r="O164" s="183">
        <f>IFERROR(M164-C164,"-")</f>
        <v>-0.17140825035561846</v>
      </c>
    </row>
    <row r="165" spans="2:15" x14ac:dyDescent="0.25">
      <c r="B165" s="112" t="s">
        <v>72</v>
      </c>
      <c r="C165" s="182">
        <v>2.3513513513513513</v>
      </c>
      <c r="D165" s="183">
        <v>-6.5522097780162269E-2</v>
      </c>
      <c r="E165" s="182">
        <v>1.97265625</v>
      </c>
      <c r="F165" s="183">
        <f t="shared" si="42"/>
        <v>-0.37869510135135132</v>
      </c>
      <c r="G165" s="182">
        <v>1.8691796008869179</v>
      </c>
      <c r="H165" s="183">
        <f t="shared" si="42"/>
        <v>-0.10347664911308208</v>
      </c>
      <c r="I165" s="182">
        <v>2.4673629242819843</v>
      </c>
      <c r="J165" s="183">
        <f t="shared" si="42"/>
        <v>0.59818332339506641</v>
      </c>
      <c r="K165" s="182">
        <v>2.4316239316239314</v>
      </c>
      <c r="L165" s="183">
        <f t="shared" si="43"/>
        <v>-3.5738992658052915E-2</v>
      </c>
      <c r="M165" s="182">
        <v>2.6632653061224492</v>
      </c>
      <c r="N165" s="183">
        <f t="shared" si="44"/>
        <v>0.23164137449851774</v>
      </c>
      <c r="O165" s="183">
        <f t="shared" ref="O165:O167" si="46">IFERROR(M165-C165,"-")</f>
        <v>0.31191395477109785</v>
      </c>
    </row>
    <row r="166" spans="2:15" x14ac:dyDescent="0.25">
      <c r="B166" s="112" t="s">
        <v>74</v>
      </c>
      <c r="C166" s="182">
        <v>2.2630136986301368</v>
      </c>
      <c r="D166" s="183">
        <v>0.15748606043918212</v>
      </c>
      <c r="E166" s="182" t="s">
        <v>226</v>
      </c>
      <c r="F166" s="183" t="str">
        <f>IFERROR(E166-C166,"-")</f>
        <v>-</v>
      </c>
      <c r="G166" s="182">
        <v>1.9146005509641872</v>
      </c>
      <c r="H166" s="183" t="str">
        <f>IFERROR(G166-E166,"-")</f>
        <v>-</v>
      </c>
      <c r="I166" s="182">
        <v>2.6418439716312059</v>
      </c>
      <c r="J166" s="183">
        <f>IFERROR(I166-G166,"-")</f>
        <v>0.72724342066701864</v>
      </c>
      <c r="K166" s="182">
        <v>2.1666666666666665</v>
      </c>
      <c r="L166" s="183">
        <f>IFERROR(K166-I166,"-")</f>
        <v>-0.47517730496453936</v>
      </c>
      <c r="M166" s="182">
        <v>2.4542772861356932</v>
      </c>
      <c r="N166" s="183">
        <f>IFERROR(M166-K166,"-")</f>
        <v>0.28761061946902666</v>
      </c>
      <c r="O166" s="183">
        <f t="shared" si="46"/>
        <v>0.19126358750555639</v>
      </c>
    </row>
    <row r="167" spans="2:15" x14ac:dyDescent="0.25">
      <c r="B167" s="112" t="s">
        <v>76</v>
      </c>
      <c r="C167" s="182">
        <v>2.2274143302180685</v>
      </c>
      <c r="D167" s="183">
        <v>0.55094374198277429</v>
      </c>
      <c r="E167" s="182" t="s">
        <v>226</v>
      </c>
      <c r="F167" s="183" t="str">
        <f t="shared" ref="F167:J175" si="47">IFERROR(E167-C167,"-")</f>
        <v>-</v>
      </c>
      <c r="G167" s="182">
        <v>1.8443877551020409</v>
      </c>
      <c r="H167" s="183" t="str">
        <f t="shared" si="47"/>
        <v>-</v>
      </c>
      <c r="I167" s="182">
        <v>2.0501792114695339</v>
      </c>
      <c r="J167" s="183">
        <f t="shared" si="47"/>
        <v>0.20579145636749296</v>
      </c>
      <c r="K167" s="182">
        <v>2.3689320388349513</v>
      </c>
      <c r="L167" s="183">
        <f t="shared" ref="L167:L175" si="48">IFERROR(K167-I167,"-")</f>
        <v>0.31875282736541743</v>
      </c>
      <c r="M167" s="182">
        <v>2.9319727891156462</v>
      </c>
      <c r="N167" s="183">
        <f t="shared" ref="N167" si="49">IFERROR(M167-K167,"-")</f>
        <v>0.56304075028069489</v>
      </c>
      <c r="O167" s="183">
        <f t="shared" si="46"/>
        <v>0.70455845889757773</v>
      </c>
    </row>
    <row r="168" spans="2:15" x14ac:dyDescent="0.25">
      <c r="B168" s="112" t="s">
        <v>78</v>
      </c>
      <c r="C168" s="182">
        <v>2.3442622950819674</v>
      </c>
      <c r="D168" s="183">
        <v>0.65561760643727873</v>
      </c>
      <c r="E168" s="182" t="s">
        <v>226</v>
      </c>
      <c r="F168" s="183" t="str">
        <f t="shared" si="47"/>
        <v>-</v>
      </c>
      <c r="G168" s="182">
        <v>2.2037037037037037</v>
      </c>
      <c r="H168" s="183" t="str">
        <f t="shared" si="47"/>
        <v>-</v>
      </c>
      <c r="I168" s="182">
        <v>2.278688524590164</v>
      </c>
      <c r="J168" s="183">
        <f t="shared" si="47"/>
        <v>7.4984820886460302E-2</v>
      </c>
      <c r="K168" s="182">
        <v>2.4933333333333332</v>
      </c>
      <c r="L168" s="183">
        <f t="shared" si="48"/>
        <v>0.21464480874316916</v>
      </c>
      <c r="M168" s="182"/>
      <c r="N168" s="183"/>
      <c r="O168" s="183"/>
    </row>
    <row r="169" spans="2:15" x14ac:dyDescent="0.25">
      <c r="B169" s="112" t="s">
        <v>80</v>
      </c>
      <c r="C169" s="182">
        <v>2.6995073891625614</v>
      </c>
      <c r="D169" s="183">
        <v>0.8967392230725959</v>
      </c>
      <c r="E169" s="182" t="s">
        <v>226</v>
      </c>
      <c r="F169" s="183" t="str">
        <f t="shared" si="47"/>
        <v>-</v>
      </c>
      <c r="G169" s="182">
        <v>1.9858490566037736</v>
      </c>
      <c r="H169" s="183" t="str">
        <f t="shared" si="47"/>
        <v>-</v>
      </c>
      <c r="I169" s="182">
        <v>2.9</v>
      </c>
      <c r="J169" s="183">
        <f t="shared" si="47"/>
        <v>0.91415094339622627</v>
      </c>
      <c r="K169" s="182">
        <v>2.0376344086021505</v>
      </c>
      <c r="L169" s="183">
        <f t="shared" si="48"/>
        <v>-0.86236559139784941</v>
      </c>
      <c r="M169" s="182"/>
      <c r="N169" s="183"/>
      <c r="O169" s="183"/>
    </row>
    <row r="170" spans="2:15" x14ac:dyDescent="0.25">
      <c r="B170" s="112" t="s">
        <v>82</v>
      </c>
      <c r="C170" s="182">
        <v>1.9026315789473685</v>
      </c>
      <c r="D170" s="183">
        <v>0.22538290169869124</v>
      </c>
      <c r="E170" s="182">
        <v>3.2</v>
      </c>
      <c r="F170" s="183">
        <f t="shared" si="47"/>
        <v>1.2973684210526317</v>
      </c>
      <c r="G170" s="182">
        <v>2.2243436754176611</v>
      </c>
      <c r="H170" s="183">
        <f t="shared" si="47"/>
        <v>-0.97565632458233909</v>
      </c>
      <c r="I170" s="182">
        <v>2.0975609756097562</v>
      </c>
      <c r="J170" s="183">
        <f t="shared" si="47"/>
        <v>-0.12678269980790491</v>
      </c>
      <c r="K170" s="182">
        <v>2.2378048780487805</v>
      </c>
      <c r="L170" s="183">
        <f t="shared" si="48"/>
        <v>0.14024390243902429</v>
      </c>
      <c r="M170" s="182"/>
      <c r="N170" s="183"/>
      <c r="O170" s="183"/>
    </row>
    <row r="171" spans="2:15" x14ac:dyDescent="0.25">
      <c r="B171" s="112" t="s">
        <v>84</v>
      </c>
      <c r="C171" s="182">
        <v>2.3886255924170614</v>
      </c>
      <c r="D171" s="183">
        <v>0.18210385328662682</v>
      </c>
      <c r="E171" s="182">
        <v>2.1666666666666665</v>
      </c>
      <c r="F171" s="183">
        <f t="shared" si="47"/>
        <v>-0.22195892575039489</v>
      </c>
      <c r="G171" s="182">
        <v>1.9833333333333334</v>
      </c>
      <c r="H171" s="183">
        <f t="shared" si="47"/>
        <v>-0.18333333333333313</v>
      </c>
      <c r="I171" s="182">
        <v>2.5324675324675323</v>
      </c>
      <c r="J171" s="183">
        <f t="shared" si="47"/>
        <v>0.54913419913419892</v>
      </c>
      <c r="K171" s="182">
        <v>2.3365384615384617</v>
      </c>
      <c r="L171" s="183">
        <f t="shared" si="48"/>
        <v>-0.19592907092907064</v>
      </c>
      <c r="M171" s="182"/>
      <c r="N171" s="183"/>
      <c r="O171" s="183"/>
    </row>
    <row r="172" spans="2:15" x14ac:dyDescent="0.25">
      <c r="B172" s="112" t="s">
        <v>86</v>
      </c>
      <c r="C172" s="182">
        <v>1.9392097264437691</v>
      </c>
      <c r="D172" s="183">
        <v>-1.0676378339830039E-2</v>
      </c>
      <c r="E172" s="182">
        <v>1.7272727272727273</v>
      </c>
      <c r="F172" s="183">
        <f t="shared" si="47"/>
        <v>-0.21193699917104181</v>
      </c>
      <c r="G172" s="182">
        <v>1.9558823529411764</v>
      </c>
      <c r="H172" s="183">
        <f t="shared" si="47"/>
        <v>0.22860962566844911</v>
      </c>
      <c r="I172" s="182">
        <v>2.1704035874439462</v>
      </c>
      <c r="J172" s="183">
        <f t="shared" si="47"/>
        <v>0.21452123450276983</v>
      </c>
      <c r="K172" s="182">
        <v>1.9482758620689655</v>
      </c>
      <c r="L172" s="183">
        <f t="shared" si="48"/>
        <v>-0.22212772537498071</v>
      </c>
      <c r="M172" s="182"/>
      <c r="N172" s="183"/>
      <c r="O172" s="183"/>
    </row>
    <row r="173" spans="2:15" x14ac:dyDescent="0.25">
      <c r="B173" s="112" t="s">
        <v>88</v>
      </c>
      <c r="C173" s="182">
        <v>1.9232804232804233</v>
      </c>
      <c r="D173" s="183">
        <v>-2.6178060474089326E-2</v>
      </c>
      <c r="E173" s="182">
        <v>2.9183673469387754</v>
      </c>
      <c r="F173" s="183">
        <f t="shared" si="47"/>
        <v>0.99508692365835216</v>
      </c>
      <c r="G173" s="182">
        <v>2.2709677419354839</v>
      </c>
      <c r="H173" s="183">
        <f t="shared" si="47"/>
        <v>-0.64739960500329152</v>
      </c>
      <c r="I173" s="182">
        <v>2.3391003460207611</v>
      </c>
      <c r="J173" s="183">
        <f t="shared" si="47"/>
        <v>6.8132604085277215E-2</v>
      </c>
      <c r="K173" s="182">
        <v>2.5221238938053099</v>
      </c>
      <c r="L173" s="183">
        <f t="shared" si="48"/>
        <v>0.18302354778454877</v>
      </c>
      <c r="M173" s="182"/>
      <c r="N173" s="183"/>
      <c r="O173" s="183"/>
    </row>
    <row r="174" spans="2:15" x14ac:dyDescent="0.25">
      <c r="B174" s="112" t="s">
        <v>90</v>
      </c>
      <c r="C174" s="182">
        <v>2.470414201183432</v>
      </c>
      <c r="D174" s="183">
        <v>0.54220907297830379</v>
      </c>
      <c r="E174" s="182">
        <v>2.2029702970297032</v>
      </c>
      <c r="F174" s="183">
        <f t="shared" si="47"/>
        <v>-0.26744390415372887</v>
      </c>
      <c r="G174" s="182">
        <v>2.1950549450549453</v>
      </c>
      <c r="H174" s="183">
        <f t="shared" si="47"/>
        <v>-7.9153519747579004E-3</v>
      </c>
      <c r="I174" s="182">
        <v>2.0084033613445378</v>
      </c>
      <c r="J174" s="183">
        <f t="shared" si="47"/>
        <v>-0.18665158371040746</v>
      </c>
      <c r="K174" s="182">
        <v>2.2335526315789473</v>
      </c>
      <c r="L174" s="183">
        <f t="shared" si="48"/>
        <v>0.22514927023440956</v>
      </c>
      <c r="M174" s="182"/>
      <c r="N174" s="183"/>
      <c r="O174" s="183"/>
    </row>
    <row r="175" spans="2:15" ht="15.75" x14ac:dyDescent="0.25">
      <c r="B175" s="115" t="s">
        <v>27</v>
      </c>
      <c r="C175" s="184">
        <v>2.2462376751427087</v>
      </c>
      <c r="D175" s="185">
        <v>0.20173442760842919</v>
      </c>
      <c r="E175" s="184">
        <v>2.3596757852076999</v>
      </c>
      <c r="F175" s="185">
        <f t="shared" si="47"/>
        <v>0.11343811006499127</v>
      </c>
      <c r="G175" s="184">
        <v>2.0186388025981361</v>
      </c>
      <c r="H175" s="185">
        <f t="shared" si="47"/>
        <v>-0.34103698260956383</v>
      </c>
      <c r="I175" s="184">
        <v>2.3097889800703402</v>
      </c>
      <c r="J175" s="185">
        <f t="shared" si="47"/>
        <v>0.29115017747220406</v>
      </c>
      <c r="K175" s="184">
        <v>2.2913770913770914</v>
      </c>
      <c r="L175" s="185">
        <f t="shared" si="48"/>
        <v>-1.8411888693248724E-2</v>
      </c>
      <c r="M175" s="184">
        <v>2.6527494908350304</v>
      </c>
      <c r="N175" s="185">
        <v>0.34212417309227483</v>
      </c>
      <c r="O175" s="185">
        <v>0.33124294061668991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2" t="s">
        <v>298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CONCATENATE("dif ",RIGHT(2019,2),"/",RIGHT(2018,2))</f>
        <v>dif 19/18</v>
      </c>
      <c r="E184" s="111" t="s">
        <v>66</v>
      </c>
      <c r="F184" s="110" t="str">
        <f>CONCATENATE("dif ",RIGHT(E183,2),"/",RIGHT(C183,2))</f>
        <v>dif 20/19</v>
      </c>
      <c r="G184" s="111" t="s">
        <v>66</v>
      </c>
      <c r="H184" s="110" t="str">
        <f>CONCATENATE("dif ",RIGHT(G183,2),"/",RIGHT(E183,2))</f>
        <v>dif 21/20</v>
      </c>
      <c r="I184" s="111" t="s">
        <v>66</v>
      </c>
      <c r="J184" s="110" t="str">
        <f>CONCATENATE("dif ",RIGHT(I183,2),"/",RIGHT(G183,2))</f>
        <v>dif 22/21</v>
      </c>
      <c r="K184" s="111" t="s">
        <v>66</v>
      </c>
      <c r="L184" s="110" t="str">
        <f>CONCATENATE("dif ",RIGHT(K183,2),"/",RIGHT(I183,2))</f>
        <v>dif 23/22</v>
      </c>
      <c r="M184" s="111" t="s">
        <v>66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68</v>
      </c>
      <c r="C185" s="182">
        <v>2.5810810810810811</v>
      </c>
      <c r="D185" s="183">
        <v>3.1081081081081319E-2</v>
      </c>
      <c r="E185" s="182">
        <v>2.408450704225352</v>
      </c>
      <c r="F185" s="183">
        <f t="shared" ref="F185:J187" si="50">IFERROR(E185-C185,"-")</f>
        <v>-0.17263037685572913</v>
      </c>
      <c r="G185" s="182">
        <v>3.375</v>
      </c>
      <c r="H185" s="183">
        <f t="shared" si="50"/>
        <v>0.96654929577464799</v>
      </c>
      <c r="I185" s="182">
        <v>2.6404494382022472</v>
      </c>
      <c r="J185" s="183">
        <f t="shared" si="50"/>
        <v>-0.7345505617977528</v>
      </c>
      <c r="K185" s="182">
        <v>2.5185185185185186</v>
      </c>
      <c r="L185" s="183">
        <f t="shared" ref="L185:L187" si="51">IFERROR(K185-I185,"-")</f>
        <v>-0.1219309196837286</v>
      </c>
      <c r="M185" s="182">
        <v>2.2865497076023393</v>
      </c>
      <c r="N185" s="183">
        <f t="shared" ref="N185:N187" si="52">IFERROR(M185-K185,"-")</f>
        <v>-0.23196881091617927</v>
      </c>
      <c r="O185" s="183">
        <f t="shared" ref="O185" si="53">IFERROR(M185-C185,"-")</f>
        <v>-0.29453137347874181</v>
      </c>
    </row>
    <row r="186" spans="1:16" x14ac:dyDescent="0.25">
      <c r="B186" s="112" t="s">
        <v>70</v>
      </c>
      <c r="C186" s="182">
        <v>3</v>
      </c>
      <c r="D186" s="183">
        <v>-0.64583333333333348</v>
      </c>
      <c r="E186" s="182">
        <v>2.7586206896551726</v>
      </c>
      <c r="F186" s="183">
        <f t="shared" si="50"/>
        <v>-0.2413793103448274</v>
      </c>
      <c r="G186" s="182">
        <v>4</v>
      </c>
      <c r="H186" s="183">
        <f t="shared" si="50"/>
        <v>1.2413793103448274</v>
      </c>
      <c r="I186" s="182">
        <v>2.925925925925926</v>
      </c>
      <c r="J186" s="183">
        <f t="shared" si="50"/>
        <v>-1.074074074074074</v>
      </c>
      <c r="K186" s="182">
        <v>3</v>
      </c>
      <c r="L186" s="183">
        <f t="shared" si="51"/>
        <v>7.4074074074073959E-2</v>
      </c>
      <c r="M186" s="182">
        <v>3.2736842105263158</v>
      </c>
      <c r="N186" s="183">
        <f t="shared" si="52"/>
        <v>0.27368421052631575</v>
      </c>
      <c r="O186" s="183">
        <f>IFERROR(M186-C186,"-")</f>
        <v>0.27368421052631575</v>
      </c>
    </row>
    <row r="187" spans="1:16" x14ac:dyDescent="0.25">
      <c r="B187" s="112" t="s">
        <v>72</v>
      </c>
      <c r="C187" s="182">
        <v>3.8360655737704916</v>
      </c>
      <c r="D187" s="183">
        <v>0.86309260079751882</v>
      </c>
      <c r="E187" s="182">
        <v>1.34375</v>
      </c>
      <c r="F187" s="183">
        <f t="shared" si="50"/>
        <v>-2.4923155737704916</v>
      </c>
      <c r="G187" s="182">
        <v>4.083333333333333</v>
      </c>
      <c r="H187" s="183">
        <f t="shared" si="50"/>
        <v>2.739583333333333</v>
      </c>
      <c r="I187" s="182">
        <v>3.3624999999999998</v>
      </c>
      <c r="J187" s="183">
        <f t="shared" si="50"/>
        <v>-0.72083333333333321</v>
      </c>
      <c r="K187" s="182">
        <v>4.253521126760563</v>
      </c>
      <c r="L187" s="183">
        <f t="shared" si="51"/>
        <v>0.89102112676056322</v>
      </c>
      <c r="M187" s="182">
        <v>3.043010752688172</v>
      </c>
      <c r="N187" s="183">
        <f t="shared" si="52"/>
        <v>-1.210510374072391</v>
      </c>
      <c r="O187" s="183">
        <f t="shared" ref="O187:O189" si="54">IFERROR(M187-C187,"-")</f>
        <v>-0.79305482108231962</v>
      </c>
    </row>
    <row r="188" spans="1:16" x14ac:dyDescent="0.25">
      <c r="B188" s="112" t="s">
        <v>74</v>
      </c>
      <c r="C188" s="182">
        <v>2.5319148936170213</v>
      </c>
      <c r="D188" s="183">
        <v>-1.222802087515054</v>
      </c>
      <c r="E188" s="182" t="s">
        <v>226</v>
      </c>
      <c r="F188" s="183" t="str">
        <f>IFERROR(E188-C188,"-")</f>
        <v>-</v>
      </c>
      <c r="G188" s="182">
        <v>2.0857142857142859</v>
      </c>
      <c r="H188" s="183" t="str">
        <f>IFERROR(G188-E188,"-")</f>
        <v>-</v>
      </c>
      <c r="I188" s="182">
        <v>2.6166666666666667</v>
      </c>
      <c r="J188" s="183">
        <f>IFERROR(I188-G188,"-")</f>
        <v>0.53095238095238084</v>
      </c>
      <c r="K188" s="182">
        <v>2.5909090909090908</v>
      </c>
      <c r="L188" s="183">
        <f>IFERROR(K188-I188,"-")</f>
        <v>-2.5757575757575868E-2</v>
      </c>
      <c r="M188" s="182">
        <v>2.6896551724137931</v>
      </c>
      <c r="N188" s="183">
        <f>IFERROR(M188-K188,"-")</f>
        <v>9.8746081504702321E-2</v>
      </c>
      <c r="O188" s="183">
        <f t="shared" si="54"/>
        <v>0.15774027879677188</v>
      </c>
    </row>
    <row r="189" spans="1:16" x14ac:dyDescent="0.25">
      <c r="B189" s="112" t="s">
        <v>76</v>
      </c>
      <c r="C189" s="182">
        <v>4.2105263157894735</v>
      </c>
      <c r="D189" s="183">
        <v>-1.5894736842105264</v>
      </c>
      <c r="E189" s="182" t="s">
        <v>226</v>
      </c>
      <c r="F189" s="183" t="str">
        <f t="shared" ref="F189:J197" si="55">IFERROR(E189-C189,"-")</f>
        <v>-</v>
      </c>
      <c r="G189" s="182">
        <v>1.5454545454545454</v>
      </c>
      <c r="H189" s="183" t="str">
        <f t="shared" si="55"/>
        <v>-</v>
      </c>
      <c r="I189" s="182">
        <v>3.25</v>
      </c>
      <c r="J189" s="183">
        <f t="shared" si="55"/>
        <v>1.7045454545454546</v>
      </c>
      <c r="K189" s="182">
        <v>2.59375</v>
      </c>
      <c r="L189" s="183">
        <f t="shared" ref="L189:L197" si="56">IFERROR(K189-I189,"-")</f>
        <v>-0.65625</v>
      </c>
      <c r="M189" s="182">
        <v>1.346938775510204</v>
      </c>
      <c r="N189" s="183">
        <f t="shared" ref="N189" si="57">IFERROR(M189-K189,"-")</f>
        <v>-1.246811224489796</v>
      </c>
      <c r="O189" s="183">
        <f t="shared" si="54"/>
        <v>-2.8635875402792692</v>
      </c>
    </row>
    <row r="190" spans="1:16" x14ac:dyDescent="0.25">
      <c r="B190" s="112" t="s">
        <v>117</v>
      </c>
      <c r="C190" s="182">
        <v>1.9090909090909092</v>
      </c>
      <c r="D190" s="183">
        <v>-1.8803827751196169</v>
      </c>
      <c r="E190" s="182" t="s">
        <v>226</v>
      </c>
      <c r="F190" s="183" t="str">
        <f t="shared" si="55"/>
        <v>-</v>
      </c>
      <c r="G190" s="182">
        <v>3.36</v>
      </c>
      <c r="H190" s="183" t="str">
        <f t="shared" si="55"/>
        <v>-</v>
      </c>
      <c r="I190" s="182">
        <v>2.2580645161290325</v>
      </c>
      <c r="J190" s="183">
        <f t="shared" si="55"/>
        <v>-1.1019354838709674</v>
      </c>
      <c r="K190" s="182">
        <v>2.28125</v>
      </c>
      <c r="L190" s="183">
        <f t="shared" si="56"/>
        <v>2.3185483870967527E-2</v>
      </c>
      <c r="M190" s="182"/>
      <c r="N190" s="183"/>
      <c r="O190" s="183"/>
    </row>
    <row r="191" spans="1:16" x14ac:dyDescent="0.25">
      <c r="B191" s="112" t="s">
        <v>80</v>
      </c>
      <c r="C191" s="182">
        <v>1.6538461538461537</v>
      </c>
      <c r="D191" s="183">
        <v>-1.3461538461538463</v>
      </c>
      <c r="E191" s="182" t="s">
        <v>226</v>
      </c>
      <c r="F191" s="183" t="str">
        <f t="shared" si="55"/>
        <v>-</v>
      </c>
      <c r="G191" s="182">
        <v>2.5116279069767442</v>
      </c>
      <c r="H191" s="183" t="str">
        <f t="shared" si="55"/>
        <v>-</v>
      </c>
      <c r="I191" s="182">
        <v>3.4262295081967213</v>
      </c>
      <c r="J191" s="183">
        <f t="shared" si="55"/>
        <v>0.91460160121997713</v>
      </c>
      <c r="K191" s="182">
        <v>2.5813953488372094</v>
      </c>
      <c r="L191" s="183">
        <f t="shared" si="56"/>
        <v>-0.84483415935951189</v>
      </c>
      <c r="M191" s="182"/>
      <c r="N191" s="183"/>
      <c r="O191" s="183"/>
    </row>
    <row r="192" spans="1:16" x14ac:dyDescent="0.25">
      <c r="B192" s="112" t="s">
        <v>82</v>
      </c>
      <c r="C192" s="182">
        <v>1.8181818181818181</v>
      </c>
      <c r="D192" s="183">
        <v>-0.946524064171123</v>
      </c>
      <c r="E192" s="182">
        <v>2.6666666666666665</v>
      </c>
      <c r="F192" s="183">
        <f t="shared" si="55"/>
        <v>0.8484848484848484</v>
      </c>
      <c r="G192" s="182">
        <v>1.7179487179487178</v>
      </c>
      <c r="H192" s="183">
        <f t="shared" si="55"/>
        <v>-0.94871794871794868</v>
      </c>
      <c r="I192" s="182">
        <v>2.406779661016949</v>
      </c>
      <c r="J192" s="183">
        <f t="shared" si="55"/>
        <v>0.68883094306823112</v>
      </c>
      <c r="K192" s="182">
        <v>2.3877551020408165</v>
      </c>
      <c r="L192" s="183">
        <f t="shared" si="56"/>
        <v>-1.9024558976132422E-2</v>
      </c>
      <c r="M192" s="182"/>
      <c r="N192" s="183"/>
      <c r="O192" s="183"/>
    </row>
    <row r="193" spans="2:16" x14ac:dyDescent="0.25">
      <c r="B193" s="112" t="s">
        <v>84</v>
      </c>
      <c r="C193" s="182">
        <v>1.5</v>
      </c>
      <c r="D193" s="183">
        <v>-1.6538461538461537</v>
      </c>
      <c r="E193" s="182">
        <v>2.15</v>
      </c>
      <c r="F193" s="183">
        <f t="shared" si="55"/>
        <v>0.64999999999999991</v>
      </c>
      <c r="G193" s="182">
        <v>2</v>
      </c>
      <c r="H193" s="183">
        <f t="shared" si="55"/>
        <v>-0.14999999999999991</v>
      </c>
      <c r="I193" s="182">
        <v>3.9</v>
      </c>
      <c r="J193" s="183">
        <f t="shared" si="55"/>
        <v>1.9</v>
      </c>
      <c r="K193" s="182">
        <v>2.9268292682926829</v>
      </c>
      <c r="L193" s="183">
        <f t="shared" si="56"/>
        <v>-0.97317073170731705</v>
      </c>
      <c r="M193" s="182"/>
      <c r="N193" s="183"/>
      <c r="O193" s="183"/>
    </row>
    <row r="194" spans="2:16" x14ac:dyDescent="0.25">
      <c r="B194" s="112" t="s">
        <v>86</v>
      </c>
      <c r="C194" s="182">
        <v>2.074074074074074</v>
      </c>
      <c r="D194" s="183">
        <v>-0.21759259259259256</v>
      </c>
      <c r="E194" s="182">
        <v>1.8974358974358974</v>
      </c>
      <c r="F194" s="183">
        <f t="shared" si="55"/>
        <v>-0.1766381766381766</v>
      </c>
      <c r="G194" s="182">
        <v>2.7580645161290325</v>
      </c>
      <c r="H194" s="183">
        <f t="shared" si="55"/>
        <v>0.86062861869313512</v>
      </c>
      <c r="I194" s="182">
        <v>2.2432432432432434</v>
      </c>
      <c r="J194" s="183">
        <f t="shared" si="55"/>
        <v>-0.51482127288578905</v>
      </c>
      <c r="K194" s="182">
        <v>2.9</v>
      </c>
      <c r="L194" s="183">
        <f t="shared" si="56"/>
        <v>0.65675675675675649</v>
      </c>
      <c r="M194" s="182"/>
      <c r="N194" s="183"/>
      <c r="O194" s="183"/>
    </row>
    <row r="195" spans="2:16" x14ac:dyDescent="0.25">
      <c r="B195" s="112" t="s">
        <v>88</v>
      </c>
      <c r="C195" s="182">
        <v>1.5316455696202531</v>
      </c>
      <c r="D195" s="183">
        <v>-1.7004972875226041</v>
      </c>
      <c r="E195" s="182">
        <v>2.4509803921568629</v>
      </c>
      <c r="F195" s="183">
        <f t="shared" si="55"/>
        <v>0.91933482253660981</v>
      </c>
      <c r="G195" s="182">
        <v>3.0673076923076925</v>
      </c>
      <c r="H195" s="183">
        <f t="shared" si="55"/>
        <v>0.61632730015082959</v>
      </c>
      <c r="I195" s="182">
        <v>2.2428571428571429</v>
      </c>
      <c r="J195" s="183">
        <f t="shared" si="55"/>
        <v>-0.82445054945054963</v>
      </c>
      <c r="K195" s="182">
        <v>2.961904761904762</v>
      </c>
      <c r="L195" s="183">
        <f t="shared" si="56"/>
        <v>0.71904761904761916</v>
      </c>
      <c r="M195" s="182"/>
      <c r="N195" s="183"/>
      <c r="O195" s="183"/>
    </row>
    <row r="196" spans="2:16" x14ac:dyDescent="0.25">
      <c r="B196" s="112" t="s">
        <v>90</v>
      </c>
      <c r="C196" s="182">
        <v>2.85</v>
      </c>
      <c r="D196" s="183">
        <v>0.99141414141414153</v>
      </c>
      <c r="E196" s="182">
        <v>1.8</v>
      </c>
      <c r="F196" s="183">
        <f t="shared" si="55"/>
        <v>-1.05</v>
      </c>
      <c r="G196" s="182">
        <v>2.4202898550724639</v>
      </c>
      <c r="H196" s="183">
        <f t="shared" si="55"/>
        <v>0.62028985507246381</v>
      </c>
      <c r="I196" s="182">
        <v>2.1538461538461537</v>
      </c>
      <c r="J196" s="183">
        <f t="shared" si="55"/>
        <v>-0.26644370122631011</v>
      </c>
      <c r="K196" s="182">
        <v>2.0506329113924049</v>
      </c>
      <c r="L196" s="183">
        <f t="shared" si="56"/>
        <v>-0.10321324245374885</v>
      </c>
      <c r="M196" s="182"/>
      <c r="N196" s="183"/>
      <c r="O196" s="183"/>
    </row>
    <row r="197" spans="2:16" ht="15.75" x14ac:dyDescent="0.25">
      <c r="B197" s="115" t="s">
        <v>27</v>
      </c>
      <c r="C197" s="184">
        <v>2.5009633911368017</v>
      </c>
      <c r="D197" s="185">
        <v>-0.43349353770214982</v>
      </c>
      <c r="E197" s="184">
        <v>2.2450142450142452</v>
      </c>
      <c r="F197" s="185">
        <f t="shared" si="55"/>
        <v>-0.25594914612255648</v>
      </c>
      <c r="G197" s="184">
        <v>2.5936883629191323</v>
      </c>
      <c r="H197" s="185">
        <f t="shared" si="55"/>
        <v>0.34867411790488712</v>
      </c>
      <c r="I197" s="184">
        <v>2.774193548387097</v>
      </c>
      <c r="J197" s="185">
        <f t="shared" si="55"/>
        <v>0.18050518546796468</v>
      </c>
      <c r="K197" s="184">
        <v>2.7876923076923079</v>
      </c>
      <c r="L197" s="185">
        <f t="shared" si="56"/>
        <v>1.3498759305210939E-2</v>
      </c>
      <c r="M197" s="184">
        <v>2.595959595959596</v>
      </c>
      <c r="N197" s="185">
        <v>-0.47683733890630453</v>
      </c>
      <c r="O197" s="185">
        <v>-0.48328568705927211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2" t="s">
        <v>299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CONCATENATE("dif ",RIGHT(2019,2),"/",RIGHT(2018,2))</f>
        <v>dif 19/18</v>
      </c>
      <c r="E206" s="111" t="s">
        <v>66</v>
      </c>
      <c r="F206" s="110" t="str">
        <f>CONCATENATE("dif ",RIGHT(E205,2),"/",RIGHT(C205,2))</f>
        <v>dif 20/19</v>
      </c>
      <c r="G206" s="111" t="s">
        <v>66</v>
      </c>
      <c r="H206" s="110" t="str">
        <f>CONCATENATE("dif ",RIGHT(G205,2),"/",RIGHT(E205,2))</f>
        <v>dif 21/20</v>
      </c>
      <c r="I206" s="111" t="s">
        <v>66</v>
      </c>
      <c r="J206" s="110" t="str">
        <f>CONCATENATE("dif ",RIGHT(I205,2),"/",RIGHT(G205,2))</f>
        <v>dif 22/21</v>
      </c>
      <c r="K206" s="111" t="s">
        <v>66</v>
      </c>
      <c r="L206" s="110" t="str">
        <f>CONCATENATE("dif ",RIGHT(K205,2),"/",RIGHT(I205,2))</f>
        <v>dif 23/22</v>
      </c>
      <c r="M206" s="111" t="s">
        <v>66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68</v>
      </c>
      <c r="C207" s="182">
        <v>3.4125000000000001</v>
      </c>
      <c r="D207" s="183">
        <v>-4.0988372093023084E-2</v>
      </c>
      <c r="E207" s="182">
        <v>2.3258426966292136</v>
      </c>
      <c r="F207" s="183">
        <f t="shared" ref="F207:J209" si="58">IFERROR(E207-C207,"-")</f>
        <v>-1.0866573033707865</v>
      </c>
      <c r="G207" s="182">
        <v>1.6</v>
      </c>
      <c r="H207" s="183">
        <f t="shared" si="58"/>
        <v>-0.72584269662921352</v>
      </c>
      <c r="I207" s="182">
        <v>3.8759689922480618</v>
      </c>
      <c r="J207" s="183">
        <f t="shared" si="58"/>
        <v>2.2759689922480617</v>
      </c>
      <c r="K207" s="182">
        <v>4.2846715328467155</v>
      </c>
      <c r="L207" s="183">
        <f t="shared" ref="L207:L209" si="59">IFERROR(K207-I207,"-")</f>
        <v>0.40870254059865374</v>
      </c>
      <c r="M207" s="182">
        <v>4.0129870129870131</v>
      </c>
      <c r="N207" s="183">
        <f t="shared" ref="N207:N209" si="60">IFERROR(M207-K207,"-")</f>
        <v>-0.27168451985970243</v>
      </c>
      <c r="O207" s="183">
        <f t="shared" ref="O207" si="61">IFERROR(M207-C207,"-")</f>
        <v>0.60048701298701301</v>
      </c>
    </row>
    <row r="208" spans="2:16" x14ac:dyDescent="0.25">
      <c r="B208" s="112" t="s">
        <v>70</v>
      </c>
      <c r="C208" s="182">
        <v>4.395833333333333</v>
      </c>
      <c r="D208" s="183">
        <v>-1.2094298245614041</v>
      </c>
      <c r="E208" s="182">
        <v>3.5098039215686274</v>
      </c>
      <c r="F208" s="183">
        <f t="shared" si="58"/>
        <v>-0.88602941176470562</v>
      </c>
      <c r="G208" s="182">
        <v>1.7</v>
      </c>
      <c r="H208" s="183">
        <f t="shared" si="58"/>
        <v>-1.8098039215686275</v>
      </c>
      <c r="I208" s="182">
        <v>3.2136752136752138</v>
      </c>
      <c r="J208" s="183">
        <f t="shared" si="58"/>
        <v>1.5136752136752138</v>
      </c>
      <c r="K208" s="182">
        <v>4.5227272727272725</v>
      </c>
      <c r="L208" s="183">
        <f t="shared" si="59"/>
        <v>1.3090520590520587</v>
      </c>
      <c r="M208" s="182">
        <v>3.5890410958904111</v>
      </c>
      <c r="N208" s="183">
        <f t="shared" si="60"/>
        <v>-0.93368617683686139</v>
      </c>
      <c r="O208" s="183">
        <f>IFERROR(M208-C208,"-")</f>
        <v>-0.80679223744292194</v>
      </c>
    </row>
    <row r="209" spans="2:16" x14ac:dyDescent="0.25">
      <c r="B209" s="112" t="s">
        <v>72</v>
      </c>
      <c r="C209" s="182">
        <v>2.6666666666666665</v>
      </c>
      <c r="D209" s="183">
        <v>-3.6666666666666665</v>
      </c>
      <c r="E209" s="182">
        <v>4.1304347826086953</v>
      </c>
      <c r="F209" s="183">
        <f t="shared" si="58"/>
        <v>1.4637681159420288</v>
      </c>
      <c r="G209" s="182">
        <v>2.2272727272727271</v>
      </c>
      <c r="H209" s="183">
        <f t="shared" si="58"/>
        <v>-1.9031620553359683</v>
      </c>
      <c r="I209" s="182">
        <v>2.9935897435897436</v>
      </c>
      <c r="J209" s="183">
        <f t="shared" si="58"/>
        <v>0.76631701631701654</v>
      </c>
      <c r="K209" s="182">
        <v>3.8451612903225807</v>
      </c>
      <c r="L209" s="183">
        <f t="shared" si="59"/>
        <v>0.85157154673283708</v>
      </c>
      <c r="M209" s="182">
        <v>3.3227848101265822</v>
      </c>
      <c r="N209" s="183">
        <f t="shared" si="60"/>
        <v>-0.52237648019599847</v>
      </c>
      <c r="O209" s="183">
        <f t="shared" ref="O209:O211" si="62">IFERROR(M209-C209,"-")</f>
        <v>0.6561181434599157</v>
      </c>
    </row>
    <row r="210" spans="2:16" x14ac:dyDescent="0.25">
      <c r="B210" s="112" t="s">
        <v>74</v>
      </c>
      <c r="C210" s="182">
        <v>4</v>
      </c>
      <c r="D210" s="183">
        <v>-1.4594594594594597</v>
      </c>
      <c r="E210" s="182" t="s">
        <v>226</v>
      </c>
      <c r="F210" s="183" t="str">
        <f>IFERROR(E210-C210,"-")</f>
        <v>-</v>
      </c>
      <c r="G210" s="182">
        <v>3.75</v>
      </c>
      <c r="H210" s="183" t="str">
        <f>IFERROR(G210-E210,"-")</f>
        <v>-</v>
      </c>
      <c r="I210" s="182">
        <v>3.8653846153846154</v>
      </c>
      <c r="J210" s="183">
        <f>IFERROR(I210-G210,"-")</f>
        <v>0.11538461538461542</v>
      </c>
      <c r="K210" s="182">
        <v>2.9874999999999998</v>
      </c>
      <c r="L210" s="183">
        <f>IFERROR(K210-I210,"-")</f>
        <v>-0.8778846153846156</v>
      </c>
      <c r="M210" s="182">
        <v>7.709677419354839</v>
      </c>
      <c r="N210" s="183">
        <f>IFERROR(M210-K210,"-")</f>
        <v>4.7221774193548391</v>
      </c>
      <c r="O210" s="183">
        <f t="shared" si="62"/>
        <v>3.709677419354839</v>
      </c>
    </row>
    <row r="211" spans="2:16" x14ac:dyDescent="0.25">
      <c r="B211" s="112" t="s">
        <v>76</v>
      </c>
      <c r="C211" s="182">
        <v>3.161290322580645</v>
      </c>
      <c r="D211" s="183">
        <v>-0.46370967741935498</v>
      </c>
      <c r="E211" s="182" t="s">
        <v>226</v>
      </c>
      <c r="F211" s="183" t="str">
        <f t="shared" ref="F211:J219" si="63">IFERROR(E211-C211,"-")</f>
        <v>-</v>
      </c>
      <c r="G211" s="182">
        <v>3.1666666666666665</v>
      </c>
      <c r="H211" s="183" t="str">
        <f t="shared" si="63"/>
        <v>-</v>
      </c>
      <c r="I211" s="182">
        <v>4.5925925925925926</v>
      </c>
      <c r="J211" s="183">
        <f t="shared" si="63"/>
        <v>1.425925925925926</v>
      </c>
      <c r="K211" s="182">
        <v>4.8780487804878048</v>
      </c>
      <c r="L211" s="183">
        <f t="shared" ref="L211:L219" si="64">IFERROR(K211-I211,"-")</f>
        <v>0.28545618789521221</v>
      </c>
      <c r="M211" s="182">
        <v>5.4523809523809526</v>
      </c>
      <c r="N211" s="183">
        <f t="shared" ref="N211" si="65">IFERROR(M211-K211,"-")</f>
        <v>0.57433217189314778</v>
      </c>
      <c r="O211" s="183">
        <f t="shared" si="62"/>
        <v>2.2910906298003075</v>
      </c>
    </row>
    <row r="212" spans="2:16" x14ac:dyDescent="0.25">
      <c r="B212" s="112" t="s">
        <v>78</v>
      </c>
      <c r="C212" s="182">
        <v>5.03125</v>
      </c>
      <c r="D212" s="183">
        <v>2.9479166666666665</v>
      </c>
      <c r="E212" s="182" t="s">
        <v>226</v>
      </c>
      <c r="F212" s="183" t="str">
        <f t="shared" si="63"/>
        <v>-</v>
      </c>
      <c r="G212" s="182">
        <v>3.0588235294117645</v>
      </c>
      <c r="H212" s="183" t="str">
        <f t="shared" si="63"/>
        <v>-</v>
      </c>
      <c r="I212" s="182">
        <v>5.2705882352941176</v>
      </c>
      <c r="J212" s="183">
        <f t="shared" si="63"/>
        <v>2.2117647058823531</v>
      </c>
      <c r="K212" s="182">
        <v>4.2333333333333334</v>
      </c>
      <c r="L212" s="183">
        <f t="shared" si="64"/>
        <v>-1.0372549019607842</v>
      </c>
      <c r="M212" s="182"/>
      <c r="N212" s="183"/>
      <c r="O212" s="183"/>
    </row>
    <row r="213" spans="2:16" x14ac:dyDescent="0.25">
      <c r="B213" s="112" t="s">
        <v>80</v>
      </c>
      <c r="C213" s="182">
        <v>3.6</v>
      </c>
      <c r="D213" s="183">
        <v>-0.39999999999999991</v>
      </c>
      <c r="E213" s="182" t="s">
        <v>226</v>
      </c>
      <c r="F213" s="183" t="str">
        <f t="shared" si="63"/>
        <v>-</v>
      </c>
      <c r="G213" s="182">
        <v>2.4666666666666668</v>
      </c>
      <c r="H213" s="183" t="str">
        <f t="shared" si="63"/>
        <v>-</v>
      </c>
      <c r="I213" s="182">
        <v>3.6904761904761907</v>
      </c>
      <c r="J213" s="183">
        <f t="shared" si="63"/>
        <v>1.2238095238095239</v>
      </c>
      <c r="K213" s="182">
        <v>4.6315789473684212</v>
      </c>
      <c r="L213" s="183">
        <f t="shared" si="64"/>
        <v>0.94110275689223055</v>
      </c>
      <c r="M213" s="182"/>
      <c r="N213" s="183"/>
      <c r="O213" s="183"/>
    </row>
    <row r="214" spans="2:16" x14ac:dyDescent="0.25">
      <c r="B214" s="112" t="s">
        <v>82</v>
      </c>
      <c r="C214" s="182">
        <v>7.6578947368421053</v>
      </c>
      <c r="D214" s="183">
        <v>3.7546689303904923</v>
      </c>
      <c r="E214" s="182">
        <v>2.1111111111111112</v>
      </c>
      <c r="F214" s="183">
        <f t="shared" si="63"/>
        <v>-5.5467836257309937</v>
      </c>
      <c r="G214" s="182">
        <v>3.1666666666666665</v>
      </c>
      <c r="H214" s="183">
        <f t="shared" si="63"/>
        <v>1.0555555555555554</v>
      </c>
      <c r="I214" s="182">
        <v>3.6132075471698113</v>
      </c>
      <c r="J214" s="183">
        <f t="shared" si="63"/>
        <v>0.44654088050314478</v>
      </c>
      <c r="K214" s="182">
        <v>3.3260869565217392</v>
      </c>
      <c r="L214" s="183">
        <f t="shared" si="64"/>
        <v>-0.28712059064807205</v>
      </c>
      <c r="M214" s="182"/>
      <c r="N214" s="183"/>
      <c r="O214" s="183"/>
    </row>
    <row r="215" spans="2:16" x14ac:dyDescent="0.25">
      <c r="B215" s="112" t="s">
        <v>84</v>
      </c>
      <c r="C215" s="182">
        <v>4</v>
      </c>
      <c r="D215" s="183">
        <v>-4.6923076923076916</v>
      </c>
      <c r="E215" s="182">
        <v>1</v>
      </c>
      <c r="F215" s="183">
        <f t="shared" si="63"/>
        <v>-3</v>
      </c>
      <c r="G215" s="182">
        <v>6.2307692307692308</v>
      </c>
      <c r="H215" s="183">
        <f t="shared" si="63"/>
        <v>5.2307692307692308</v>
      </c>
      <c r="I215" s="182">
        <v>5.0454545454545459</v>
      </c>
      <c r="J215" s="183">
        <f t="shared" si="63"/>
        <v>-1.185314685314685</v>
      </c>
      <c r="K215" s="182">
        <v>6.258064516129032</v>
      </c>
      <c r="L215" s="183">
        <f t="shared" si="64"/>
        <v>1.2126099706744862</v>
      </c>
      <c r="M215" s="182"/>
      <c r="N215" s="183"/>
      <c r="O215" s="183"/>
    </row>
    <row r="216" spans="2:16" x14ac:dyDescent="0.25">
      <c r="B216" s="112" t="s">
        <v>86</v>
      </c>
      <c r="C216" s="182">
        <v>3.4225352112676055</v>
      </c>
      <c r="D216" s="183">
        <v>0.81539235412474831</v>
      </c>
      <c r="E216" s="182">
        <v>1.25</v>
      </c>
      <c r="F216" s="183">
        <f t="shared" si="63"/>
        <v>-2.1725352112676055</v>
      </c>
      <c r="G216" s="182">
        <v>2.9565217391304346</v>
      </c>
      <c r="H216" s="183">
        <f t="shared" si="63"/>
        <v>1.7065217391304346</v>
      </c>
      <c r="I216" s="182">
        <v>6.3611111111111107</v>
      </c>
      <c r="J216" s="183">
        <f t="shared" si="63"/>
        <v>3.4045893719806761</v>
      </c>
      <c r="K216" s="182">
        <v>4.092307692307692</v>
      </c>
      <c r="L216" s="183">
        <f t="shared" si="64"/>
        <v>-2.2688034188034187</v>
      </c>
      <c r="M216" s="182"/>
      <c r="N216" s="183"/>
      <c r="O216" s="183"/>
    </row>
    <row r="217" spans="2:16" x14ac:dyDescent="0.25">
      <c r="B217" s="112" t="s">
        <v>88</v>
      </c>
      <c r="C217" s="182">
        <v>2.0754716981132075</v>
      </c>
      <c r="D217" s="183">
        <v>-0.39622641509433976</v>
      </c>
      <c r="E217" s="182">
        <v>1.3333333333333333</v>
      </c>
      <c r="F217" s="183">
        <f t="shared" si="63"/>
        <v>-0.74213836477987427</v>
      </c>
      <c r="G217" s="182">
        <v>2.7094017094017095</v>
      </c>
      <c r="H217" s="183">
        <f t="shared" si="63"/>
        <v>1.3760683760683763</v>
      </c>
      <c r="I217" s="182">
        <v>7.666666666666667</v>
      </c>
      <c r="J217" s="183">
        <f t="shared" si="63"/>
        <v>4.9572649572649574</v>
      </c>
      <c r="K217" s="182">
        <v>2.8245614035087718</v>
      </c>
      <c r="L217" s="183">
        <f t="shared" si="64"/>
        <v>-4.8421052631578956</v>
      </c>
      <c r="M217" s="182"/>
      <c r="N217" s="183"/>
      <c r="O217" s="183"/>
    </row>
    <row r="218" spans="2:16" x14ac:dyDescent="0.25">
      <c r="B218" s="112" t="s">
        <v>90</v>
      </c>
      <c r="C218" s="182">
        <v>2.4624999999999999</v>
      </c>
      <c r="D218" s="183">
        <v>-5.3629032258064591E-2</v>
      </c>
      <c r="E218" s="182">
        <v>1</v>
      </c>
      <c r="F218" s="183">
        <f t="shared" si="63"/>
        <v>-1.4624999999999999</v>
      </c>
      <c r="G218" s="182">
        <v>3.2523364485981308</v>
      </c>
      <c r="H218" s="183">
        <f t="shared" si="63"/>
        <v>2.2523364485981308</v>
      </c>
      <c r="I218" s="182">
        <v>3.0909090909090908</v>
      </c>
      <c r="J218" s="183">
        <f t="shared" si="63"/>
        <v>-0.16142735768903993</v>
      </c>
      <c r="K218" s="182">
        <v>3.2300884955752212</v>
      </c>
      <c r="L218" s="183">
        <f t="shared" si="64"/>
        <v>0.13917940466613032</v>
      </c>
      <c r="M218" s="182"/>
      <c r="N218" s="183"/>
      <c r="O218" s="183"/>
    </row>
    <row r="219" spans="2:16" ht="15.75" x14ac:dyDescent="0.25">
      <c r="B219" s="115" t="s">
        <v>27</v>
      </c>
      <c r="C219" s="184">
        <v>3.4191702432045781</v>
      </c>
      <c r="D219" s="185">
        <v>-0.63316620539355251</v>
      </c>
      <c r="E219" s="184">
        <v>2.9102167182662537</v>
      </c>
      <c r="F219" s="185">
        <f t="shared" si="63"/>
        <v>-0.50895352493832435</v>
      </c>
      <c r="G219" s="184">
        <v>3.2060185185185186</v>
      </c>
      <c r="H219" s="185">
        <f t="shared" si="63"/>
        <v>0.29580180025226488</v>
      </c>
      <c r="I219" s="184">
        <v>4.25</v>
      </c>
      <c r="J219" s="185">
        <f t="shared" si="63"/>
        <v>1.0439814814814814</v>
      </c>
      <c r="K219" s="184">
        <v>3.8624733475479744</v>
      </c>
      <c r="L219" s="185">
        <f t="shared" si="64"/>
        <v>-0.38752665245202556</v>
      </c>
      <c r="M219" s="184">
        <v>4.2241992882562274</v>
      </c>
      <c r="N219" s="185">
        <v>0.19226316051171644</v>
      </c>
      <c r="O219" s="185">
        <v>0.87266345207875284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2" t="s">
        <v>298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CONCATENATE("dif ",RIGHT(2019,2),"/",RIGHT(2018,2))</f>
        <v>dif 19/18</v>
      </c>
      <c r="E228" s="111" t="s">
        <v>66</v>
      </c>
      <c r="F228" s="110" t="str">
        <f>CONCATENATE("dif ",RIGHT(E227,2),"/",RIGHT(C227,2))</f>
        <v>dif 20/19</v>
      </c>
      <c r="G228" s="111" t="s">
        <v>66</v>
      </c>
      <c r="H228" s="110" t="str">
        <f>CONCATENATE("dif ",RIGHT(G227,2),"/",RIGHT(E227,2))</f>
        <v>dif 21/20</v>
      </c>
      <c r="I228" s="111" t="s">
        <v>66</v>
      </c>
      <c r="J228" s="110" t="str">
        <f>CONCATENATE("dif ",RIGHT(I227,2),"/",RIGHT(G227,2))</f>
        <v>dif 22/21</v>
      </c>
      <c r="K228" s="111" t="s">
        <v>66</v>
      </c>
      <c r="L228" s="110" t="str">
        <f>CONCATENATE("dif ",RIGHT(K227,2),"/",RIGHT(I227,2))</f>
        <v>dif 23/22</v>
      </c>
      <c r="M228" s="111" t="s">
        <v>66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68</v>
      </c>
      <c r="C229" s="182">
        <v>2.5810810810810811</v>
      </c>
      <c r="D229" s="183">
        <v>3.1081081081081319E-2</v>
      </c>
      <c r="E229" s="182">
        <v>2.408450704225352</v>
      </c>
      <c r="F229" s="183">
        <f t="shared" ref="F229:J231" si="66">IFERROR(E229-C229,"-")</f>
        <v>-0.17263037685572913</v>
      </c>
      <c r="G229" s="182">
        <v>3.375</v>
      </c>
      <c r="H229" s="183">
        <f t="shared" si="66"/>
        <v>0.96654929577464799</v>
      </c>
      <c r="I229" s="182">
        <v>2.6404494382022472</v>
      </c>
      <c r="J229" s="183">
        <f t="shared" si="66"/>
        <v>-0.7345505617977528</v>
      </c>
      <c r="K229" s="182">
        <v>2.5185185185185186</v>
      </c>
      <c r="L229" s="183">
        <f t="shared" ref="L229:L231" si="67">IFERROR(K229-I229,"-")</f>
        <v>-0.1219309196837286</v>
      </c>
      <c r="M229" s="182">
        <v>2.2865497076023393</v>
      </c>
      <c r="N229" s="183">
        <f t="shared" ref="N229:N231" si="68">IFERROR(M229-K229,"-")</f>
        <v>-0.23196881091617927</v>
      </c>
      <c r="O229" s="183">
        <f t="shared" ref="O229" si="69">IFERROR(M229-C229,"-")</f>
        <v>-0.29453137347874181</v>
      </c>
    </row>
    <row r="230" spans="2:16" x14ac:dyDescent="0.25">
      <c r="B230" s="112" t="s">
        <v>70</v>
      </c>
      <c r="C230" s="182">
        <v>3</v>
      </c>
      <c r="D230" s="183">
        <v>-0.64583333333333348</v>
      </c>
      <c r="E230" s="182">
        <v>2.7586206896551726</v>
      </c>
      <c r="F230" s="183">
        <f t="shared" si="66"/>
        <v>-0.2413793103448274</v>
      </c>
      <c r="G230" s="182">
        <v>4</v>
      </c>
      <c r="H230" s="183">
        <f t="shared" si="66"/>
        <v>1.2413793103448274</v>
      </c>
      <c r="I230" s="182">
        <v>2.925925925925926</v>
      </c>
      <c r="J230" s="183">
        <f t="shared" si="66"/>
        <v>-1.074074074074074</v>
      </c>
      <c r="K230" s="182">
        <v>3</v>
      </c>
      <c r="L230" s="183">
        <f t="shared" si="67"/>
        <v>7.4074074074073959E-2</v>
      </c>
      <c r="M230" s="182">
        <v>3.2736842105263158</v>
      </c>
      <c r="N230" s="183">
        <f t="shared" si="68"/>
        <v>0.27368421052631575</v>
      </c>
      <c r="O230" s="183">
        <f>IFERROR(M230-C230,"-")</f>
        <v>0.27368421052631575</v>
      </c>
    </row>
    <row r="231" spans="2:16" x14ac:dyDescent="0.25">
      <c r="B231" s="112" t="s">
        <v>72</v>
      </c>
      <c r="C231" s="182">
        <v>3.8360655737704916</v>
      </c>
      <c r="D231" s="183">
        <v>0.86309260079751882</v>
      </c>
      <c r="E231" s="182">
        <v>1.34375</v>
      </c>
      <c r="F231" s="183">
        <f t="shared" si="66"/>
        <v>-2.4923155737704916</v>
      </c>
      <c r="G231" s="182">
        <v>4.083333333333333</v>
      </c>
      <c r="H231" s="183">
        <f t="shared" si="66"/>
        <v>2.739583333333333</v>
      </c>
      <c r="I231" s="182">
        <v>3.3624999999999998</v>
      </c>
      <c r="J231" s="183">
        <f t="shared" si="66"/>
        <v>-0.72083333333333321</v>
      </c>
      <c r="K231" s="182">
        <v>4.253521126760563</v>
      </c>
      <c r="L231" s="183">
        <f t="shared" si="67"/>
        <v>0.89102112676056322</v>
      </c>
      <c r="M231" s="182">
        <v>3.043010752688172</v>
      </c>
      <c r="N231" s="183">
        <f t="shared" si="68"/>
        <v>-1.210510374072391</v>
      </c>
      <c r="O231" s="183">
        <f t="shared" ref="O231:O233" si="70">IFERROR(M231-C231,"-")</f>
        <v>-0.79305482108231962</v>
      </c>
    </row>
    <row r="232" spans="2:16" x14ac:dyDescent="0.25">
      <c r="B232" s="112" t="s">
        <v>74</v>
      </c>
      <c r="C232" s="182">
        <v>2.5319148936170213</v>
      </c>
      <c r="D232" s="183">
        <v>-1.222802087515054</v>
      </c>
      <c r="E232" s="182" t="s">
        <v>226</v>
      </c>
      <c r="F232" s="183" t="str">
        <f>IFERROR(E232-C232,"-")</f>
        <v>-</v>
      </c>
      <c r="G232" s="182">
        <v>2.0857142857142859</v>
      </c>
      <c r="H232" s="183" t="str">
        <f>IFERROR(G232-E232,"-")</f>
        <v>-</v>
      </c>
      <c r="I232" s="182">
        <v>2.6166666666666667</v>
      </c>
      <c r="J232" s="183">
        <f>IFERROR(I232-G232,"-")</f>
        <v>0.53095238095238084</v>
      </c>
      <c r="K232" s="182">
        <v>2.5909090909090908</v>
      </c>
      <c r="L232" s="183">
        <f>IFERROR(K232-I232,"-")</f>
        <v>-2.5757575757575868E-2</v>
      </c>
      <c r="M232" s="182">
        <v>2.6896551724137931</v>
      </c>
      <c r="N232" s="183">
        <f>IFERROR(M232-K232,"-")</f>
        <v>9.8746081504702321E-2</v>
      </c>
      <c r="O232" s="183">
        <f t="shared" si="70"/>
        <v>0.15774027879677188</v>
      </c>
    </row>
    <row r="233" spans="2:16" x14ac:dyDescent="0.25">
      <c r="B233" s="112" t="s">
        <v>76</v>
      </c>
      <c r="C233" s="182">
        <v>4.2105263157894735</v>
      </c>
      <c r="D233" s="183">
        <v>-1.5894736842105264</v>
      </c>
      <c r="E233" s="182" t="s">
        <v>226</v>
      </c>
      <c r="F233" s="183" t="str">
        <f t="shared" ref="F233:J241" si="71">IFERROR(E233-C233,"-")</f>
        <v>-</v>
      </c>
      <c r="G233" s="182">
        <v>1.5454545454545454</v>
      </c>
      <c r="H233" s="183" t="str">
        <f t="shared" si="71"/>
        <v>-</v>
      </c>
      <c r="I233" s="182">
        <v>3.25</v>
      </c>
      <c r="J233" s="183">
        <f t="shared" si="71"/>
        <v>1.7045454545454546</v>
      </c>
      <c r="K233" s="182">
        <v>2.59375</v>
      </c>
      <c r="L233" s="183">
        <f t="shared" ref="L233:L241" si="72">IFERROR(K233-I233,"-")</f>
        <v>-0.65625</v>
      </c>
      <c r="M233" s="182">
        <v>1.346938775510204</v>
      </c>
      <c r="N233" s="183">
        <f t="shared" ref="N233" si="73">IFERROR(M233-K233,"-")</f>
        <v>-1.246811224489796</v>
      </c>
      <c r="O233" s="183">
        <f t="shared" si="70"/>
        <v>-2.8635875402792692</v>
      </c>
    </row>
    <row r="234" spans="2:16" x14ac:dyDescent="0.25">
      <c r="B234" s="112" t="s">
        <v>78</v>
      </c>
      <c r="C234" s="182">
        <v>1.9090909090909092</v>
      </c>
      <c r="D234" s="183">
        <v>-1.8803827751196169</v>
      </c>
      <c r="E234" s="182" t="s">
        <v>226</v>
      </c>
      <c r="F234" s="183" t="str">
        <f t="shared" si="71"/>
        <v>-</v>
      </c>
      <c r="G234" s="182">
        <v>3.36</v>
      </c>
      <c r="H234" s="183" t="str">
        <f t="shared" si="71"/>
        <v>-</v>
      </c>
      <c r="I234" s="182">
        <v>2.2580645161290325</v>
      </c>
      <c r="J234" s="183">
        <f t="shared" si="71"/>
        <v>-1.1019354838709674</v>
      </c>
      <c r="K234" s="182">
        <v>2.28125</v>
      </c>
      <c r="L234" s="183">
        <f t="shared" si="72"/>
        <v>2.3185483870967527E-2</v>
      </c>
      <c r="M234" s="182"/>
      <c r="N234" s="183"/>
      <c r="O234" s="183"/>
    </row>
    <row r="235" spans="2:16" x14ac:dyDescent="0.25">
      <c r="B235" s="112" t="s">
        <v>80</v>
      </c>
      <c r="C235" s="182">
        <v>1.6538461538461537</v>
      </c>
      <c r="D235" s="183">
        <v>-1.3461538461538463</v>
      </c>
      <c r="E235" s="182" t="s">
        <v>226</v>
      </c>
      <c r="F235" s="183" t="str">
        <f t="shared" si="71"/>
        <v>-</v>
      </c>
      <c r="G235" s="182">
        <v>2.5116279069767442</v>
      </c>
      <c r="H235" s="183" t="str">
        <f t="shared" si="71"/>
        <v>-</v>
      </c>
      <c r="I235" s="182">
        <v>3.4262295081967213</v>
      </c>
      <c r="J235" s="183">
        <f t="shared" si="71"/>
        <v>0.91460160121997713</v>
      </c>
      <c r="K235" s="182">
        <v>2.5813953488372094</v>
      </c>
      <c r="L235" s="183">
        <f t="shared" si="72"/>
        <v>-0.84483415935951189</v>
      </c>
      <c r="M235" s="182"/>
      <c r="N235" s="183"/>
      <c r="O235" s="183"/>
    </row>
    <row r="236" spans="2:16" x14ac:dyDescent="0.25">
      <c r="B236" s="112" t="s">
        <v>82</v>
      </c>
      <c r="C236" s="182">
        <v>1.8181818181818181</v>
      </c>
      <c r="D236" s="183">
        <v>-0.946524064171123</v>
      </c>
      <c r="E236" s="182">
        <v>2.6666666666666665</v>
      </c>
      <c r="F236" s="183">
        <f t="shared" si="71"/>
        <v>0.8484848484848484</v>
      </c>
      <c r="G236" s="182">
        <v>1.7179487179487178</v>
      </c>
      <c r="H236" s="183">
        <f t="shared" si="71"/>
        <v>-0.94871794871794868</v>
      </c>
      <c r="I236" s="182">
        <v>2.406779661016949</v>
      </c>
      <c r="J236" s="183">
        <f t="shared" si="71"/>
        <v>0.68883094306823112</v>
      </c>
      <c r="K236" s="182">
        <v>2.3877551020408165</v>
      </c>
      <c r="L236" s="183">
        <f t="shared" si="72"/>
        <v>-1.9024558976132422E-2</v>
      </c>
      <c r="M236" s="182"/>
      <c r="N236" s="183"/>
      <c r="O236" s="183"/>
    </row>
    <row r="237" spans="2:16" x14ac:dyDescent="0.25">
      <c r="B237" s="112" t="s">
        <v>84</v>
      </c>
      <c r="C237" s="182">
        <v>1.5</v>
      </c>
      <c r="D237" s="183">
        <v>-1.6538461538461537</v>
      </c>
      <c r="E237" s="182">
        <v>2.15</v>
      </c>
      <c r="F237" s="183">
        <f t="shared" si="71"/>
        <v>0.64999999999999991</v>
      </c>
      <c r="G237" s="182">
        <v>2</v>
      </c>
      <c r="H237" s="183">
        <f t="shared" si="71"/>
        <v>-0.14999999999999991</v>
      </c>
      <c r="I237" s="182">
        <v>3.9</v>
      </c>
      <c r="J237" s="183">
        <f t="shared" si="71"/>
        <v>1.9</v>
      </c>
      <c r="K237" s="182">
        <v>2.9268292682926829</v>
      </c>
      <c r="L237" s="183">
        <f t="shared" si="72"/>
        <v>-0.97317073170731705</v>
      </c>
      <c r="M237" s="182"/>
      <c r="N237" s="183"/>
      <c r="O237" s="183"/>
    </row>
    <row r="238" spans="2:16" x14ac:dyDescent="0.25">
      <c r="B238" s="112" t="s">
        <v>86</v>
      </c>
      <c r="C238" s="182">
        <v>2.074074074074074</v>
      </c>
      <c r="D238" s="183">
        <v>-0.21759259259259256</v>
      </c>
      <c r="E238" s="182">
        <v>1.8974358974358974</v>
      </c>
      <c r="F238" s="183">
        <f t="shared" si="71"/>
        <v>-0.1766381766381766</v>
      </c>
      <c r="G238" s="182">
        <v>2.7580645161290325</v>
      </c>
      <c r="H238" s="183">
        <f t="shared" si="71"/>
        <v>0.86062861869313512</v>
      </c>
      <c r="I238" s="182">
        <v>2.2432432432432434</v>
      </c>
      <c r="J238" s="183">
        <f t="shared" si="71"/>
        <v>-0.51482127288578905</v>
      </c>
      <c r="K238" s="182">
        <v>2.9</v>
      </c>
      <c r="L238" s="183">
        <f t="shared" si="72"/>
        <v>0.65675675675675649</v>
      </c>
      <c r="M238" s="182"/>
      <c r="N238" s="183"/>
      <c r="O238" s="183"/>
    </row>
    <row r="239" spans="2:16" x14ac:dyDescent="0.25">
      <c r="B239" s="112" t="s">
        <v>88</v>
      </c>
      <c r="C239" s="182">
        <v>1.5316455696202531</v>
      </c>
      <c r="D239" s="183">
        <v>-1.7004972875226041</v>
      </c>
      <c r="E239" s="182">
        <v>2.4509803921568629</v>
      </c>
      <c r="F239" s="183">
        <f t="shared" si="71"/>
        <v>0.91933482253660981</v>
      </c>
      <c r="G239" s="182">
        <v>3.0673076923076925</v>
      </c>
      <c r="H239" s="183">
        <f t="shared" si="71"/>
        <v>0.61632730015082959</v>
      </c>
      <c r="I239" s="182">
        <v>2.2428571428571429</v>
      </c>
      <c r="J239" s="183">
        <f t="shared" si="71"/>
        <v>-0.82445054945054963</v>
      </c>
      <c r="K239" s="182">
        <v>2.961904761904762</v>
      </c>
      <c r="L239" s="183">
        <f t="shared" si="72"/>
        <v>0.71904761904761916</v>
      </c>
      <c r="M239" s="182"/>
      <c r="N239" s="183"/>
      <c r="O239" s="183"/>
    </row>
    <row r="240" spans="2:16" x14ac:dyDescent="0.25">
      <c r="B240" s="112" t="s">
        <v>90</v>
      </c>
      <c r="C240" s="182">
        <v>2.85</v>
      </c>
      <c r="D240" s="183">
        <v>0.99141414141414153</v>
      </c>
      <c r="E240" s="182">
        <v>1.8</v>
      </c>
      <c r="F240" s="183">
        <f t="shared" si="71"/>
        <v>-1.05</v>
      </c>
      <c r="G240" s="182">
        <v>2.4202898550724639</v>
      </c>
      <c r="H240" s="183">
        <f t="shared" si="71"/>
        <v>0.62028985507246381</v>
      </c>
      <c r="I240" s="182">
        <v>2.1538461538461537</v>
      </c>
      <c r="J240" s="183">
        <f t="shared" si="71"/>
        <v>-0.26644370122631011</v>
      </c>
      <c r="K240" s="182">
        <v>2.0506329113924049</v>
      </c>
      <c r="L240" s="183">
        <f t="shared" si="72"/>
        <v>-0.10321324245374885</v>
      </c>
      <c r="M240" s="182"/>
      <c r="N240" s="183"/>
      <c r="O240" s="183"/>
    </row>
    <row r="241" spans="2:16" ht="15.75" x14ac:dyDescent="0.25">
      <c r="B241" s="115" t="s">
        <v>27</v>
      </c>
      <c r="C241" s="184">
        <v>2.5009633911368017</v>
      </c>
      <c r="D241" s="185">
        <v>-0.43349353770214982</v>
      </c>
      <c r="E241" s="184">
        <v>2.2450142450142452</v>
      </c>
      <c r="F241" s="185">
        <f t="shared" si="71"/>
        <v>-0.25594914612255648</v>
      </c>
      <c r="G241" s="184">
        <v>2.5936883629191323</v>
      </c>
      <c r="H241" s="185">
        <f t="shared" si="71"/>
        <v>0.34867411790488712</v>
      </c>
      <c r="I241" s="184">
        <v>2.774193548387097</v>
      </c>
      <c r="J241" s="185">
        <f t="shared" si="71"/>
        <v>0.18050518546796468</v>
      </c>
      <c r="K241" s="184">
        <v>2.7876923076923079</v>
      </c>
      <c r="L241" s="185">
        <f t="shared" si="72"/>
        <v>1.3498759305210939E-2</v>
      </c>
      <c r="M241" s="184">
        <v>2.595959595959596</v>
      </c>
      <c r="N241" s="185">
        <v>-0.47683733890630453</v>
      </c>
      <c r="O241" s="185">
        <v>-0.48328568705927211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2" t="s">
        <v>300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CONCATENATE("dif ",RIGHT(2019,2),"/",RIGHT(2018,2))</f>
        <v>dif 19/18</v>
      </c>
      <c r="E250" s="111" t="s">
        <v>66</v>
      </c>
      <c r="F250" s="110" t="str">
        <f>CONCATENATE("dif ",RIGHT(E249,2),"/",RIGHT(C249,2))</f>
        <v>dif 20/19</v>
      </c>
      <c r="G250" s="111" t="s">
        <v>66</v>
      </c>
      <c r="H250" s="110" t="str">
        <f>CONCATENATE("dif ",RIGHT(G249,2),"/",RIGHT(E249,2))</f>
        <v>dif 21/20</v>
      </c>
      <c r="I250" s="111" t="s">
        <v>66</v>
      </c>
      <c r="J250" s="110" t="str">
        <f>CONCATENATE("dif ",RIGHT(I249,2),"/",RIGHT(G249,2))</f>
        <v>dif 22/21</v>
      </c>
      <c r="K250" s="111" t="s">
        <v>66</v>
      </c>
      <c r="L250" s="110" t="str">
        <f>CONCATENATE("dif ",RIGHT(K249,2),"/",RIGHT(I249,2))</f>
        <v>dif 23/22</v>
      </c>
      <c r="M250" s="111" t="s">
        <v>66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68</v>
      </c>
      <c r="C251" s="182">
        <v>3.2777777777777777</v>
      </c>
      <c r="D251" s="183">
        <v>0.9444444444444442</v>
      </c>
      <c r="E251" s="182">
        <v>3.7241379310344827</v>
      </c>
      <c r="F251" s="183">
        <f t="shared" ref="F251:J253" si="74">IFERROR(E251-C251,"-")</f>
        <v>0.44636015325670497</v>
      </c>
      <c r="G251" s="182">
        <v>1.25</v>
      </c>
      <c r="H251" s="183">
        <f t="shared" si="74"/>
        <v>-2.4741379310344827</v>
      </c>
      <c r="I251" s="182">
        <v>4.04</v>
      </c>
      <c r="J251" s="183">
        <f t="shared" si="74"/>
        <v>2.79</v>
      </c>
      <c r="K251" s="182">
        <v>3.6111111111111112</v>
      </c>
      <c r="L251" s="183">
        <f t="shared" ref="L251:L253" si="75">IFERROR(K251-I251,"-")</f>
        <v>-0.42888888888888888</v>
      </c>
      <c r="M251" s="182">
        <v>2.8793103448275863</v>
      </c>
      <c r="N251" s="183">
        <f t="shared" ref="N251:N253" si="76">IFERROR(M251-K251,"-")</f>
        <v>-0.73180076628352486</v>
      </c>
      <c r="O251" s="183">
        <f t="shared" ref="O251" si="77">IFERROR(M251-C251,"-")</f>
        <v>-0.39846743295019138</v>
      </c>
    </row>
    <row r="252" spans="2:16" x14ac:dyDescent="0.25">
      <c r="B252" s="112" t="s">
        <v>70</v>
      </c>
      <c r="C252" s="182">
        <v>2.3235294117647061</v>
      </c>
      <c r="D252" s="183">
        <v>6.6386554621848948E-2</v>
      </c>
      <c r="E252" s="182">
        <v>4.2941176470588234</v>
      </c>
      <c r="F252" s="183">
        <f t="shared" si="74"/>
        <v>1.9705882352941173</v>
      </c>
      <c r="G252" s="182">
        <v>1</v>
      </c>
      <c r="H252" s="183">
        <f t="shared" si="74"/>
        <v>-3.2941176470588234</v>
      </c>
      <c r="I252" s="182">
        <v>2.9384615384615387</v>
      </c>
      <c r="J252" s="183">
        <f t="shared" si="74"/>
        <v>1.9384615384615387</v>
      </c>
      <c r="K252" s="182">
        <v>1.8235294117647058</v>
      </c>
      <c r="L252" s="183">
        <f t="shared" si="75"/>
        <v>-1.1149321266968328</v>
      </c>
      <c r="M252" s="182">
        <v>4.2424242424242422</v>
      </c>
      <c r="N252" s="183">
        <f t="shared" si="76"/>
        <v>2.4188948306595366</v>
      </c>
      <c r="O252" s="183">
        <f>IFERROR(M252-C252,"-")</f>
        <v>1.9188948306595361</v>
      </c>
    </row>
    <row r="253" spans="2:16" x14ac:dyDescent="0.25">
      <c r="B253" s="112" t="s">
        <v>72</v>
      </c>
      <c r="C253" s="182">
        <v>3.8</v>
      </c>
      <c r="D253" s="183">
        <v>0.68888888888888866</v>
      </c>
      <c r="E253" s="182">
        <v>21</v>
      </c>
      <c r="F253" s="183">
        <f t="shared" si="74"/>
        <v>17.2</v>
      </c>
      <c r="G253" s="182">
        <v>7</v>
      </c>
      <c r="H253" s="183">
        <f t="shared" si="74"/>
        <v>-14</v>
      </c>
      <c r="I253" s="182">
        <v>1.9318181818181819</v>
      </c>
      <c r="J253" s="183">
        <f t="shared" si="74"/>
        <v>-5.0681818181818183</v>
      </c>
      <c r="K253" s="182">
        <v>2</v>
      </c>
      <c r="L253" s="183">
        <f t="shared" si="75"/>
        <v>6.8181818181818121E-2</v>
      </c>
      <c r="M253" s="182">
        <v>4.7692307692307692</v>
      </c>
      <c r="N253" s="183">
        <f t="shared" si="76"/>
        <v>2.7692307692307692</v>
      </c>
      <c r="O253" s="183">
        <f t="shared" ref="O253:O255" si="78">IFERROR(M253-C253,"-")</f>
        <v>0.96923076923076934</v>
      </c>
    </row>
    <row r="254" spans="2:16" x14ac:dyDescent="0.25">
      <c r="B254" s="112" t="s">
        <v>74</v>
      </c>
      <c r="C254" s="182">
        <v>2.6666666666666665</v>
      </c>
      <c r="D254" s="183">
        <v>1.0555555555555554</v>
      </c>
      <c r="E254" s="182" t="s">
        <v>226</v>
      </c>
      <c r="F254" s="183" t="str">
        <f>IFERROR(E254-C254,"-")</f>
        <v>-</v>
      </c>
      <c r="G254" s="182">
        <v>1.8</v>
      </c>
      <c r="H254" s="183" t="str">
        <f>IFERROR(G254-E254,"-")</f>
        <v>-</v>
      </c>
      <c r="I254" s="182">
        <v>1.7</v>
      </c>
      <c r="J254" s="183">
        <f>IFERROR(I254-G254,"-")</f>
        <v>-0.10000000000000009</v>
      </c>
      <c r="K254" s="182">
        <v>2.625</v>
      </c>
      <c r="L254" s="183">
        <f>IFERROR(K254-I254,"-")</f>
        <v>0.92500000000000004</v>
      </c>
      <c r="M254" s="182" t="s">
        <v>226</v>
      </c>
      <c r="N254" s="183" t="str">
        <f>IFERROR(M254-K254,"-")</f>
        <v>-</v>
      </c>
      <c r="O254" s="183" t="str">
        <f t="shared" si="78"/>
        <v>-</v>
      </c>
    </row>
    <row r="255" spans="2:16" x14ac:dyDescent="0.25">
      <c r="B255" s="112" t="s">
        <v>76</v>
      </c>
      <c r="C255" s="182">
        <v>2.5</v>
      </c>
      <c r="D255" s="183">
        <v>1.5</v>
      </c>
      <c r="E255" s="182" t="s">
        <v>226</v>
      </c>
      <c r="F255" s="183" t="str">
        <f t="shared" ref="F255:J263" si="79">IFERROR(E255-C255,"-")</f>
        <v>-</v>
      </c>
      <c r="G255" s="182">
        <v>6</v>
      </c>
      <c r="H255" s="183" t="str">
        <f t="shared" si="79"/>
        <v>-</v>
      </c>
      <c r="I255" s="182">
        <v>3.5</v>
      </c>
      <c r="J255" s="183">
        <f t="shared" si="79"/>
        <v>-2.5</v>
      </c>
      <c r="K255" s="182">
        <v>5</v>
      </c>
      <c r="L255" s="183">
        <f t="shared" ref="L255:L263" si="80">IFERROR(K255-I255,"-")</f>
        <v>1.5</v>
      </c>
      <c r="M255" s="182" t="s">
        <v>226</v>
      </c>
      <c r="N255" s="183" t="str">
        <f t="shared" ref="N255" si="81">IFERROR(M255-K255,"-")</f>
        <v>-</v>
      </c>
      <c r="O255" s="183" t="str">
        <f t="shared" si="78"/>
        <v>-</v>
      </c>
    </row>
    <row r="256" spans="2:16" x14ac:dyDescent="0.25">
      <c r="B256" s="112" t="s">
        <v>78</v>
      </c>
      <c r="C256" s="182">
        <v>3.8333333333333335</v>
      </c>
      <c r="D256" s="183" t="s">
        <v>226</v>
      </c>
      <c r="E256" s="182" t="s">
        <v>226</v>
      </c>
      <c r="F256" s="183" t="str">
        <f t="shared" si="79"/>
        <v>-</v>
      </c>
      <c r="G256" s="182" t="s">
        <v>226</v>
      </c>
      <c r="H256" s="183" t="str">
        <f t="shared" si="79"/>
        <v>-</v>
      </c>
      <c r="I256" s="182">
        <v>1</v>
      </c>
      <c r="J256" s="183" t="str">
        <f t="shared" si="79"/>
        <v>-</v>
      </c>
      <c r="K256" s="182">
        <v>1</v>
      </c>
      <c r="L256" s="183">
        <f t="shared" si="80"/>
        <v>0</v>
      </c>
      <c r="M256" s="182"/>
      <c r="N256" s="183"/>
      <c r="O256" s="183"/>
    </row>
    <row r="257" spans="2:16" x14ac:dyDescent="0.25">
      <c r="B257" s="112" t="s">
        <v>80</v>
      </c>
      <c r="C257" s="182">
        <v>3</v>
      </c>
      <c r="D257" s="183">
        <v>1</v>
      </c>
      <c r="E257" s="182" t="s">
        <v>226</v>
      </c>
      <c r="F257" s="183" t="str">
        <f t="shared" si="79"/>
        <v>-</v>
      </c>
      <c r="G257" s="182">
        <v>1</v>
      </c>
      <c r="H257" s="183" t="str">
        <f t="shared" si="79"/>
        <v>-</v>
      </c>
      <c r="I257" s="182">
        <v>2.125</v>
      </c>
      <c r="J257" s="183">
        <f t="shared" si="79"/>
        <v>1.125</v>
      </c>
      <c r="K257" s="182">
        <v>3.8888888888888888</v>
      </c>
      <c r="L257" s="183">
        <f t="shared" si="80"/>
        <v>1.7638888888888888</v>
      </c>
      <c r="M257" s="182"/>
      <c r="N257" s="183"/>
      <c r="O257" s="183"/>
    </row>
    <row r="258" spans="2:16" x14ac:dyDescent="0.25">
      <c r="B258" s="112" t="s">
        <v>82</v>
      </c>
      <c r="C258" s="182">
        <v>1</v>
      </c>
      <c r="D258" s="183" t="s">
        <v>226</v>
      </c>
      <c r="E258" s="182">
        <v>1</v>
      </c>
      <c r="F258" s="183">
        <f t="shared" si="79"/>
        <v>0</v>
      </c>
      <c r="G258" s="182" t="s">
        <v>226</v>
      </c>
      <c r="H258" s="183" t="str">
        <f t="shared" si="79"/>
        <v>-</v>
      </c>
      <c r="I258" s="182">
        <v>2.3333333333333335</v>
      </c>
      <c r="J258" s="183" t="str">
        <f t="shared" si="79"/>
        <v>-</v>
      </c>
      <c r="K258" s="182">
        <v>1</v>
      </c>
      <c r="L258" s="183">
        <f t="shared" si="80"/>
        <v>-1.3333333333333335</v>
      </c>
      <c r="M258" s="182"/>
      <c r="N258" s="183"/>
      <c r="O258" s="183"/>
    </row>
    <row r="259" spans="2:16" x14ac:dyDescent="0.25">
      <c r="B259" s="112" t="s">
        <v>84</v>
      </c>
      <c r="C259" s="182">
        <v>1</v>
      </c>
      <c r="D259" s="183" t="s">
        <v>226</v>
      </c>
      <c r="E259" s="182">
        <v>2</v>
      </c>
      <c r="F259" s="183">
        <f t="shared" si="79"/>
        <v>1</v>
      </c>
      <c r="G259" s="182">
        <v>1</v>
      </c>
      <c r="H259" s="183">
        <f t="shared" si="79"/>
        <v>-1</v>
      </c>
      <c r="I259" s="182">
        <v>5.4</v>
      </c>
      <c r="J259" s="183">
        <f t="shared" si="79"/>
        <v>4.4000000000000004</v>
      </c>
      <c r="K259" s="182">
        <v>3.5</v>
      </c>
      <c r="L259" s="183">
        <f t="shared" si="80"/>
        <v>-1.9000000000000004</v>
      </c>
      <c r="M259" s="182"/>
      <c r="N259" s="183"/>
      <c r="O259" s="183"/>
    </row>
    <row r="260" spans="2:16" x14ac:dyDescent="0.25">
      <c r="B260" s="112" t="s">
        <v>86</v>
      </c>
      <c r="C260" s="182">
        <v>1.3333333333333333</v>
      </c>
      <c r="D260" s="183">
        <v>-1.2916666666666667</v>
      </c>
      <c r="E260" s="182" t="s">
        <v>226</v>
      </c>
      <c r="F260" s="183" t="str">
        <f t="shared" si="79"/>
        <v>-</v>
      </c>
      <c r="G260" s="182">
        <v>3.225806451612903</v>
      </c>
      <c r="H260" s="183" t="str">
        <f t="shared" si="79"/>
        <v>-</v>
      </c>
      <c r="I260" s="182">
        <v>3.2857142857142856</v>
      </c>
      <c r="J260" s="183">
        <f t="shared" si="79"/>
        <v>5.9907834101382562E-2</v>
      </c>
      <c r="K260" s="182">
        <v>1</v>
      </c>
      <c r="L260" s="183">
        <f t="shared" si="80"/>
        <v>-2.2857142857142856</v>
      </c>
      <c r="M260" s="182"/>
      <c r="N260" s="183"/>
      <c r="O260" s="183"/>
    </row>
    <row r="261" spans="2:16" x14ac:dyDescent="0.25">
      <c r="B261" s="112" t="s">
        <v>88</v>
      </c>
      <c r="C261" s="182">
        <v>2.4375</v>
      </c>
      <c r="D261" s="183">
        <v>-0.3900862068965516</v>
      </c>
      <c r="E261" s="182">
        <v>4.5</v>
      </c>
      <c r="F261" s="183">
        <f t="shared" si="79"/>
        <v>2.0625</v>
      </c>
      <c r="G261" s="182">
        <v>2.5909090909090908</v>
      </c>
      <c r="H261" s="183">
        <f t="shared" si="79"/>
        <v>-1.9090909090909092</v>
      </c>
      <c r="I261" s="182">
        <v>3.3333333333333335</v>
      </c>
      <c r="J261" s="183">
        <f t="shared" si="79"/>
        <v>0.74242424242424265</v>
      </c>
      <c r="K261" s="182">
        <v>3.4166666666666665</v>
      </c>
      <c r="L261" s="183">
        <f t="shared" si="80"/>
        <v>8.3333333333333037E-2</v>
      </c>
      <c r="M261" s="182"/>
      <c r="N261" s="183"/>
      <c r="O261" s="183"/>
    </row>
    <row r="262" spans="2:16" x14ac:dyDescent="0.25">
      <c r="B262" s="112" t="s">
        <v>90</v>
      </c>
      <c r="C262" s="182">
        <v>3.7</v>
      </c>
      <c r="D262" s="183">
        <v>0.89512195121951255</v>
      </c>
      <c r="E262" s="182">
        <v>1</v>
      </c>
      <c r="F262" s="183">
        <f t="shared" si="79"/>
        <v>-2.7</v>
      </c>
      <c r="G262" s="182">
        <v>2.40625</v>
      </c>
      <c r="H262" s="183">
        <f t="shared" si="79"/>
        <v>1.40625</v>
      </c>
      <c r="I262" s="182">
        <v>4.5909090909090908</v>
      </c>
      <c r="J262" s="183">
        <f t="shared" si="79"/>
        <v>2.1846590909090908</v>
      </c>
      <c r="K262" s="182">
        <v>2</v>
      </c>
      <c r="L262" s="183">
        <f t="shared" si="80"/>
        <v>-2.5909090909090908</v>
      </c>
      <c r="M262" s="182"/>
      <c r="N262" s="183"/>
      <c r="O262" s="183"/>
    </row>
    <row r="263" spans="2:16" ht="15.75" x14ac:dyDescent="0.25">
      <c r="B263" s="115" t="s">
        <v>27</v>
      </c>
      <c r="C263" s="184">
        <v>2.8645161290322583</v>
      </c>
      <c r="D263" s="185">
        <v>0.37019794721407662</v>
      </c>
      <c r="E263" s="184">
        <v>4.830645161290323</v>
      </c>
      <c r="F263" s="185">
        <f t="shared" si="79"/>
        <v>1.9661290322580647</v>
      </c>
      <c r="G263" s="184">
        <v>2.6190476190476191</v>
      </c>
      <c r="H263" s="185">
        <f t="shared" si="79"/>
        <v>-2.2115975422427039</v>
      </c>
      <c r="I263" s="184">
        <v>3.0259259259259261</v>
      </c>
      <c r="J263" s="185">
        <f t="shared" si="79"/>
        <v>0.40687830687830706</v>
      </c>
      <c r="K263" s="184">
        <v>2.7450980392156863</v>
      </c>
      <c r="L263" s="185">
        <f t="shared" si="80"/>
        <v>-0.28082788671023984</v>
      </c>
      <c r="M263" s="184">
        <v>3.5673076923076925</v>
      </c>
      <c r="N263" s="185">
        <v>0.73201357466063355</v>
      </c>
      <c r="O263" s="185">
        <v>0.6199392712550611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2" t="s">
        <v>301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CONCATENATE("dif ",RIGHT(2019,2),"/",RIGHT(2018,2))</f>
        <v>dif 19/18</v>
      </c>
      <c r="E272" s="111" t="s">
        <v>66</v>
      </c>
      <c r="F272" s="110" t="str">
        <f>CONCATENATE("dif ",RIGHT(E271,2),"/",RIGHT(C271,2))</f>
        <v>dif 20/19</v>
      </c>
      <c r="G272" s="111" t="s">
        <v>66</v>
      </c>
      <c r="H272" s="110" t="str">
        <f>CONCATENATE("dif ",RIGHT(G271,2),"/",RIGHT(E271,2))</f>
        <v>dif 21/20</v>
      </c>
      <c r="I272" s="111" t="s">
        <v>66</v>
      </c>
      <c r="J272" s="110" t="str">
        <f>CONCATENATE("dif ",RIGHT(I271,2),"/",RIGHT(G271,2))</f>
        <v>dif 22/21</v>
      </c>
      <c r="K272" s="111" t="s">
        <v>66</v>
      </c>
      <c r="L272" s="110" t="str">
        <f>CONCATENATE("dif ",RIGHT(K271,2),"/",RIGHT(I271,2))</f>
        <v>dif 23/22</v>
      </c>
      <c r="M272" s="111" t="s">
        <v>66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68</v>
      </c>
      <c r="C273" s="182">
        <v>3.5</v>
      </c>
      <c r="D273" s="183">
        <v>0.82075471698113223</v>
      </c>
      <c r="E273" s="182">
        <v>3.1</v>
      </c>
      <c r="F273" s="183">
        <f t="shared" ref="F273:J275" si="82">IFERROR(E273-C273,"-")</f>
        <v>-0.39999999999999991</v>
      </c>
      <c r="G273" s="182">
        <v>3.2857142857142856</v>
      </c>
      <c r="H273" s="183">
        <f t="shared" si="82"/>
        <v>0.1857142857142855</v>
      </c>
      <c r="I273" s="182">
        <v>2.8918918918918921</v>
      </c>
      <c r="J273" s="183">
        <f t="shared" si="82"/>
        <v>-0.39382239382239348</v>
      </c>
      <c r="K273" s="182">
        <v>3.6875</v>
      </c>
      <c r="L273" s="183">
        <f t="shared" ref="L273:L275" si="83">IFERROR(K273-I273,"-")</f>
        <v>0.79560810810810789</v>
      </c>
      <c r="M273" s="182">
        <v>2.7826086956521738</v>
      </c>
      <c r="N273" s="183">
        <f t="shared" ref="N273:N275" si="84">IFERROR(M273-K273,"-")</f>
        <v>-0.90489130434782616</v>
      </c>
      <c r="O273" s="183">
        <f t="shared" ref="O273" si="85">IFERROR(M273-C273,"-")</f>
        <v>-0.71739130434782616</v>
      </c>
    </row>
    <row r="274" spans="2:15" x14ac:dyDescent="0.25">
      <c r="B274" s="112" t="s">
        <v>70</v>
      </c>
      <c r="C274" s="182">
        <v>3.9393939393939394</v>
      </c>
      <c r="D274" s="183">
        <v>1.0560606060606061</v>
      </c>
      <c r="E274" s="182">
        <v>3.7692307692307692</v>
      </c>
      <c r="F274" s="183">
        <f t="shared" si="82"/>
        <v>-0.17016317016317029</v>
      </c>
      <c r="G274" s="182">
        <v>7</v>
      </c>
      <c r="H274" s="183">
        <f t="shared" si="82"/>
        <v>3.2307692307692308</v>
      </c>
      <c r="I274" s="182">
        <v>4.4000000000000004</v>
      </c>
      <c r="J274" s="183">
        <f t="shared" si="82"/>
        <v>-2.5999999999999996</v>
      </c>
      <c r="K274" s="182">
        <v>3.6875</v>
      </c>
      <c r="L274" s="183">
        <f t="shared" si="83"/>
        <v>-0.71250000000000036</v>
      </c>
      <c r="M274" s="182">
        <v>4.2</v>
      </c>
      <c r="N274" s="183">
        <f t="shared" si="84"/>
        <v>0.51250000000000018</v>
      </c>
      <c r="O274" s="183">
        <f>IFERROR(M274-C274,"-")</f>
        <v>0.26060606060606073</v>
      </c>
    </row>
    <row r="275" spans="2:15" x14ac:dyDescent="0.25">
      <c r="B275" s="112" t="s">
        <v>72</v>
      </c>
      <c r="C275" s="182">
        <v>2.6052631578947367</v>
      </c>
      <c r="D275" s="183">
        <v>-0.88727415553809896</v>
      </c>
      <c r="E275" s="182">
        <v>3.8</v>
      </c>
      <c r="F275" s="183">
        <f t="shared" si="82"/>
        <v>1.1947368421052631</v>
      </c>
      <c r="G275" s="182">
        <v>4.125</v>
      </c>
      <c r="H275" s="183">
        <f t="shared" si="82"/>
        <v>0.32500000000000018</v>
      </c>
      <c r="I275" s="182">
        <v>1.0454545454545454</v>
      </c>
      <c r="J275" s="183">
        <f t="shared" si="82"/>
        <v>-3.0795454545454546</v>
      </c>
      <c r="K275" s="182">
        <v>2.763157894736842</v>
      </c>
      <c r="L275" s="183">
        <f t="shared" si="83"/>
        <v>1.7177033492822966</v>
      </c>
      <c r="M275" s="182">
        <v>3.2857142857142856</v>
      </c>
      <c r="N275" s="183">
        <f t="shared" si="84"/>
        <v>0.52255639097744355</v>
      </c>
      <c r="O275" s="183">
        <f t="shared" ref="O275:O277" si="86">IFERROR(M275-C275,"-")</f>
        <v>0.68045112781954886</v>
      </c>
    </row>
    <row r="276" spans="2:15" x14ac:dyDescent="0.25">
      <c r="B276" s="112" t="s">
        <v>74</v>
      </c>
      <c r="C276" s="182">
        <v>1.0666666666666667</v>
      </c>
      <c r="D276" s="183">
        <v>-1.4596491228070174</v>
      </c>
      <c r="E276" s="182" t="s">
        <v>226</v>
      </c>
      <c r="F276" s="183" t="str">
        <f>IFERROR(E276-C276,"-")</f>
        <v>-</v>
      </c>
      <c r="G276" s="182">
        <v>2</v>
      </c>
      <c r="H276" s="183" t="str">
        <f>IFERROR(G276-E276,"-")</f>
        <v>-</v>
      </c>
      <c r="I276" s="182">
        <v>2</v>
      </c>
      <c r="J276" s="183">
        <f>IFERROR(I276-G276,"-")</f>
        <v>0</v>
      </c>
      <c r="K276" s="182">
        <v>3</v>
      </c>
      <c r="L276" s="183">
        <f>IFERROR(K276-I276,"-")</f>
        <v>1</v>
      </c>
      <c r="M276" s="182">
        <v>3.2</v>
      </c>
      <c r="N276" s="183">
        <f>IFERROR(M276-K276,"-")</f>
        <v>0.20000000000000018</v>
      </c>
      <c r="O276" s="183">
        <f t="shared" si="86"/>
        <v>2.1333333333333337</v>
      </c>
    </row>
    <row r="277" spans="2:15" x14ac:dyDescent="0.25">
      <c r="B277" s="112" t="s">
        <v>76</v>
      </c>
      <c r="C277" s="182">
        <v>1</v>
      </c>
      <c r="D277" s="183">
        <v>-1.3076923076923075</v>
      </c>
      <c r="E277" s="182" t="s">
        <v>226</v>
      </c>
      <c r="F277" s="183" t="str">
        <f t="shared" ref="F277:J285" si="87">IFERROR(E277-C277,"-")</f>
        <v>-</v>
      </c>
      <c r="G277" s="182">
        <v>1.25</v>
      </c>
      <c r="H277" s="183" t="str">
        <f t="shared" si="87"/>
        <v>-</v>
      </c>
      <c r="I277" s="182">
        <v>1.6666666666666667</v>
      </c>
      <c r="J277" s="183">
        <f t="shared" si="87"/>
        <v>0.41666666666666674</v>
      </c>
      <c r="K277" s="182">
        <v>10.5</v>
      </c>
      <c r="L277" s="183">
        <f t="shared" ref="L277:L285" si="88">IFERROR(K277-I277,"-")</f>
        <v>8.8333333333333339</v>
      </c>
      <c r="M277" s="182">
        <v>1.5</v>
      </c>
      <c r="N277" s="183">
        <f t="shared" ref="N277" si="89">IFERROR(M277-K277,"-")</f>
        <v>-9</v>
      </c>
      <c r="O277" s="183">
        <f t="shared" si="86"/>
        <v>0.5</v>
      </c>
    </row>
    <row r="278" spans="2:15" x14ac:dyDescent="0.25">
      <c r="B278" s="112" t="s">
        <v>78</v>
      </c>
      <c r="C278" s="182">
        <v>1.7619047619047619</v>
      </c>
      <c r="D278" s="183">
        <v>9.5238095238095122E-2</v>
      </c>
      <c r="E278" s="182" t="s">
        <v>226</v>
      </c>
      <c r="F278" s="183" t="str">
        <f t="shared" si="87"/>
        <v>-</v>
      </c>
      <c r="G278" s="182">
        <v>2</v>
      </c>
      <c r="H278" s="183" t="str">
        <f t="shared" si="87"/>
        <v>-</v>
      </c>
      <c r="I278" s="182">
        <v>1.3181818181818181</v>
      </c>
      <c r="J278" s="183">
        <f t="shared" si="87"/>
        <v>-0.68181818181818188</v>
      </c>
      <c r="K278" s="182">
        <v>5.333333333333333</v>
      </c>
      <c r="L278" s="183">
        <f t="shared" si="88"/>
        <v>4.0151515151515147</v>
      </c>
      <c r="M278" s="182"/>
      <c r="N278" s="183"/>
      <c r="O278" s="183"/>
    </row>
    <row r="279" spans="2:15" x14ac:dyDescent="0.25">
      <c r="B279" s="112" t="s">
        <v>80</v>
      </c>
      <c r="C279" s="182">
        <v>1.1538461538461537</v>
      </c>
      <c r="D279" s="183">
        <v>-0.262820512820513</v>
      </c>
      <c r="E279" s="182" t="s">
        <v>226</v>
      </c>
      <c r="F279" s="183" t="str">
        <f t="shared" si="87"/>
        <v>-</v>
      </c>
      <c r="G279" s="182">
        <v>3.5</v>
      </c>
      <c r="H279" s="183" t="str">
        <f t="shared" si="87"/>
        <v>-</v>
      </c>
      <c r="I279" s="182">
        <v>2.5</v>
      </c>
      <c r="J279" s="183">
        <f t="shared" si="87"/>
        <v>-1</v>
      </c>
      <c r="K279" s="182">
        <v>3.2222222222222223</v>
      </c>
      <c r="L279" s="183">
        <f t="shared" si="88"/>
        <v>0.72222222222222232</v>
      </c>
      <c r="M279" s="182"/>
      <c r="N279" s="183"/>
      <c r="O279" s="183"/>
    </row>
    <row r="280" spans="2:15" x14ac:dyDescent="0.25">
      <c r="B280" s="112" t="s">
        <v>82</v>
      </c>
      <c r="C280" s="182">
        <v>3.8571428571428572</v>
      </c>
      <c r="D280" s="183">
        <v>2.4571428571428573</v>
      </c>
      <c r="E280" s="182">
        <v>1</v>
      </c>
      <c r="F280" s="183">
        <f t="shared" si="87"/>
        <v>-2.8571428571428572</v>
      </c>
      <c r="G280" s="182">
        <v>3.3333333333333335</v>
      </c>
      <c r="H280" s="183">
        <f t="shared" si="87"/>
        <v>2.3333333333333335</v>
      </c>
      <c r="I280" s="182">
        <v>2.4</v>
      </c>
      <c r="J280" s="183">
        <f t="shared" si="87"/>
        <v>-0.93333333333333357</v>
      </c>
      <c r="K280" s="182">
        <v>2.4285714285714284</v>
      </c>
      <c r="L280" s="183">
        <f t="shared" si="88"/>
        <v>2.857142857142847E-2</v>
      </c>
      <c r="M280" s="182"/>
      <c r="N280" s="183"/>
      <c r="O280" s="183"/>
    </row>
    <row r="281" spans="2:15" x14ac:dyDescent="0.25">
      <c r="B281" s="112" t="s">
        <v>84</v>
      </c>
      <c r="C281" s="182" t="s">
        <v>226</v>
      </c>
      <c r="D281" s="183" t="s">
        <v>226</v>
      </c>
      <c r="E281" s="182">
        <v>3</v>
      </c>
      <c r="F281" s="183" t="str">
        <f t="shared" si="87"/>
        <v>-</v>
      </c>
      <c r="G281" s="182">
        <v>1.7</v>
      </c>
      <c r="H281" s="183">
        <f t="shared" si="87"/>
        <v>-1.3</v>
      </c>
      <c r="I281" s="182">
        <v>1.3333333333333333</v>
      </c>
      <c r="J281" s="183">
        <f t="shared" si="87"/>
        <v>-0.3666666666666667</v>
      </c>
      <c r="K281" s="182">
        <v>3.3333333333333335</v>
      </c>
      <c r="L281" s="183">
        <f t="shared" si="88"/>
        <v>2</v>
      </c>
      <c r="M281" s="182"/>
      <c r="N281" s="183"/>
      <c r="O281" s="183"/>
    </row>
    <row r="282" spans="2:15" x14ac:dyDescent="0.25">
      <c r="B282" s="112" t="s">
        <v>86</v>
      </c>
      <c r="C282" s="182">
        <v>2.1818181818181817</v>
      </c>
      <c r="D282" s="183">
        <v>-3.1931818181818183</v>
      </c>
      <c r="E282" s="182">
        <v>1.5</v>
      </c>
      <c r="F282" s="183">
        <f t="shared" si="87"/>
        <v>-0.68181818181818166</v>
      </c>
      <c r="G282" s="182">
        <v>1.75</v>
      </c>
      <c r="H282" s="183">
        <f t="shared" si="87"/>
        <v>0.25</v>
      </c>
      <c r="I282" s="182">
        <v>1.8181818181818181</v>
      </c>
      <c r="J282" s="183">
        <f t="shared" si="87"/>
        <v>6.8181818181818121E-2</v>
      </c>
      <c r="K282" s="182">
        <v>1.625</v>
      </c>
      <c r="L282" s="183">
        <f t="shared" si="88"/>
        <v>-0.19318181818181812</v>
      </c>
      <c r="M282" s="182"/>
      <c r="N282" s="183"/>
      <c r="O282" s="183"/>
    </row>
    <row r="283" spans="2:15" x14ac:dyDescent="0.25">
      <c r="B283" s="112" t="s">
        <v>88</v>
      </c>
      <c r="C283" s="182">
        <v>2.5483870967741935</v>
      </c>
      <c r="D283" s="183">
        <v>-1.6649462365591394</v>
      </c>
      <c r="E283" s="182">
        <v>1.6666666666666667</v>
      </c>
      <c r="F283" s="183">
        <f t="shared" si="87"/>
        <v>-0.88172043010752676</v>
      </c>
      <c r="G283" s="182">
        <v>3.4615384615384617</v>
      </c>
      <c r="H283" s="183">
        <f t="shared" si="87"/>
        <v>1.7948717948717949</v>
      </c>
      <c r="I283" s="182">
        <v>3</v>
      </c>
      <c r="J283" s="183">
        <f t="shared" si="87"/>
        <v>-0.46153846153846168</v>
      </c>
      <c r="K283" s="182">
        <v>3.03125</v>
      </c>
      <c r="L283" s="183">
        <f t="shared" si="88"/>
        <v>3.125E-2</v>
      </c>
      <c r="M283" s="182"/>
      <c r="N283" s="183"/>
      <c r="O283" s="183"/>
    </row>
    <row r="284" spans="2:15" x14ac:dyDescent="0.25">
      <c r="B284" s="112" t="s">
        <v>90</v>
      </c>
      <c r="C284" s="182">
        <v>2.6829268292682928</v>
      </c>
      <c r="D284" s="183">
        <v>1.0927628948420633</v>
      </c>
      <c r="E284" s="182">
        <v>2</v>
      </c>
      <c r="F284" s="183">
        <f t="shared" si="87"/>
        <v>-0.68292682926829285</v>
      </c>
      <c r="G284" s="182">
        <v>2.625</v>
      </c>
      <c r="H284" s="183">
        <f t="shared" si="87"/>
        <v>0.625</v>
      </c>
      <c r="I284" s="182">
        <v>2.6857142857142855</v>
      </c>
      <c r="J284" s="183">
        <f t="shared" si="87"/>
        <v>6.0714285714285499E-2</v>
      </c>
      <c r="K284" s="182">
        <v>4.59375</v>
      </c>
      <c r="L284" s="183">
        <f t="shared" si="88"/>
        <v>1.9080357142857145</v>
      </c>
      <c r="M284" s="182"/>
      <c r="N284" s="183"/>
      <c r="O284" s="183"/>
    </row>
    <row r="285" spans="2:15" ht="15.75" x14ac:dyDescent="0.25">
      <c r="B285" s="115" t="s">
        <v>27</v>
      </c>
      <c r="C285" s="184">
        <v>2.5793357933579335</v>
      </c>
      <c r="D285" s="185">
        <v>-0.44416290115903756</v>
      </c>
      <c r="E285" s="184">
        <v>2.9101123595505616</v>
      </c>
      <c r="F285" s="185">
        <f t="shared" si="87"/>
        <v>0.33077656619262807</v>
      </c>
      <c r="G285" s="184">
        <v>2.6979166666666665</v>
      </c>
      <c r="H285" s="185">
        <f t="shared" si="87"/>
        <v>-0.21219569288389506</v>
      </c>
      <c r="I285" s="184">
        <v>2.2916666666666665</v>
      </c>
      <c r="J285" s="185">
        <f t="shared" si="87"/>
        <v>-0.40625</v>
      </c>
      <c r="K285" s="184">
        <v>3.5185185185185186</v>
      </c>
      <c r="L285" s="185">
        <f t="shared" si="88"/>
        <v>1.2268518518518521</v>
      </c>
      <c r="M285" s="184">
        <v>3.1018867924528304</v>
      </c>
      <c r="N285" s="185">
        <v>-0.52140087878004637</v>
      </c>
      <c r="O285" s="185">
        <v>0.20664869721473522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941E0-E638-4EE6-8612-5DE55FE65DC7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262" t="s">
        <v>290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64</v>
      </c>
    </row>
    <row r="6" spans="1:16" ht="22.5" thickTop="1" thickBot="1" x14ac:dyDescent="0.3">
      <c r="B6" s="106" t="s">
        <v>27</v>
      </c>
      <c r="C6" s="299" t="s">
        <v>129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1"/>
    </row>
    <row r="7" spans="1:16" ht="22.5" thickTop="1" thickBot="1" x14ac:dyDescent="0.3">
      <c r="B7" s="107"/>
      <c r="C7" s="290">
        <v>2019</v>
      </c>
      <c r="D7" s="291"/>
      <c r="E7" s="292" t="s">
        <v>282</v>
      </c>
      <c r="F7" s="291"/>
      <c r="G7" s="292" t="s">
        <v>283</v>
      </c>
      <c r="H7" s="291"/>
      <c r="I7" s="292" t="s">
        <v>284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CONCATENATE("def ",RIGHT(C7,2),"/",RIGHT(C7-1,2))</f>
        <v>def 19/18</v>
      </c>
      <c r="E8" s="111" t="s">
        <v>66</v>
      </c>
      <c r="F8" s="110" t="str">
        <f>CONCATENATE("def ",RIGHT(E7,2),"/",RIGHT(C7,2))</f>
        <v>def 20/19</v>
      </c>
      <c r="G8" s="111" t="s">
        <v>66</v>
      </c>
      <c r="H8" s="110" t="str">
        <f>CONCATENATE("def ",RIGHT(G7,2),"/",RIGHT(E7,2))</f>
        <v>def 21/20</v>
      </c>
      <c r="I8" s="111" t="s">
        <v>66</v>
      </c>
      <c r="J8" s="110" t="str">
        <f>CONCATENATE("def ",RIGHT(I7,2),"/",RIGHT(G7,2))</f>
        <v>def 22/21</v>
      </c>
      <c r="K8" s="111" t="s">
        <v>66</v>
      </c>
      <c r="L8" s="110" t="str">
        <f>CONCATENATE("def ",RIGHT(K7,2),"/",RIGHT(I7,2))</f>
        <v>def 23/22</v>
      </c>
      <c r="M8" s="111" t="s">
        <v>66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67</v>
      </c>
      <c r="B9" s="112" t="s">
        <v>68</v>
      </c>
      <c r="C9" s="182">
        <v>2.635496183206107</v>
      </c>
      <c r="D9" s="183">
        <v>-0.16128533113265942</v>
      </c>
      <c r="E9" s="182">
        <v>2.6174716182412929</v>
      </c>
      <c r="F9" s="183">
        <f t="shared" ref="F9:J21" si="0">IFERROR(E9-C9,"-")</f>
        <v>-1.8024564964814083E-2</v>
      </c>
      <c r="G9" s="182">
        <v>2.4109947643979059</v>
      </c>
      <c r="H9" s="183">
        <f t="shared" si="0"/>
        <v>-0.20647685384338699</v>
      </c>
      <c r="I9" s="182">
        <v>3.2322086759285513</v>
      </c>
      <c r="J9" s="183">
        <f t="shared" si="0"/>
        <v>0.82121391153064538</v>
      </c>
      <c r="K9" s="182">
        <v>2.6628942486085343</v>
      </c>
      <c r="L9" s="183">
        <f t="shared" ref="L9:L21" si="1">IFERROR(K9-I9,"-")</f>
        <v>-0.56931442732001702</v>
      </c>
      <c r="M9" s="182">
        <v>2.7949012842629863</v>
      </c>
      <c r="N9" s="183">
        <f t="shared" ref="N9:N13" si="2">IFERROR(M9-K9,"-")</f>
        <v>0.13200703565445204</v>
      </c>
      <c r="O9" s="183">
        <f>IFERROR(M9-C9,"-")</f>
        <v>0.15940510105687933</v>
      </c>
    </row>
    <row r="10" spans="1:16" x14ac:dyDescent="0.25">
      <c r="A10" s="1" t="s">
        <v>69</v>
      </c>
      <c r="B10" s="112" t="s">
        <v>70</v>
      </c>
      <c r="C10" s="182">
        <v>2.7260385005065855</v>
      </c>
      <c r="D10" s="183">
        <v>1.3098287566372324E-2</v>
      </c>
      <c r="E10" s="182">
        <v>2.6762455682030231</v>
      </c>
      <c r="F10" s="183">
        <f t="shared" si="0"/>
        <v>-4.9792932303562409E-2</v>
      </c>
      <c r="G10" s="182">
        <v>2.2361010830324908</v>
      </c>
      <c r="H10" s="183">
        <f t="shared" si="0"/>
        <v>-0.44014448517053228</v>
      </c>
      <c r="I10" s="182">
        <v>2.7251615992338998</v>
      </c>
      <c r="J10" s="183">
        <f t="shared" si="0"/>
        <v>0.489060516201409</v>
      </c>
      <c r="K10" s="182">
        <v>2.7041745730550284</v>
      </c>
      <c r="L10" s="183">
        <f t="shared" si="1"/>
        <v>-2.0987026178871382E-2</v>
      </c>
      <c r="M10" s="182">
        <v>3.1517801374141161</v>
      </c>
      <c r="N10" s="183">
        <f t="shared" si="2"/>
        <v>0.44760556435908772</v>
      </c>
      <c r="O10" s="183">
        <f>IFERROR(M10-C10,"-")</f>
        <v>0.42574163690753064</v>
      </c>
    </row>
    <row r="11" spans="1:16" x14ac:dyDescent="0.25">
      <c r="A11" s="1" t="s">
        <v>71</v>
      </c>
      <c r="B11" s="112" t="s">
        <v>72</v>
      </c>
      <c r="C11" s="182">
        <v>2.7059052059052058</v>
      </c>
      <c r="D11" s="183">
        <v>-0.15258354625783976</v>
      </c>
      <c r="E11" s="182">
        <v>2.599636032757052</v>
      </c>
      <c r="F11" s="183">
        <f t="shared" si="0"/>
        <v>-0.10626917314815376</v>
      </c>
      <c r="G11" s="182">
        <v>2.167395104895105</v>
      </c>
      <c r="H11" s="183">
        <f t="shared" si="0"/>
        <v>-0.43224092786194701</v>
      </c>
      <c r="I11" s="182">
        <v>2.6814345991561179</v>
      </c>
      <c r="J11" s="183">
        <f t="shared" si="0"/>
        <v>0.51403949426101292</v>
      </c>
      <c r="K11" s="182">
        <v>2.7572009188902631</v>
      </c>
      <c r="L11" s="183">
        <f t="shared" si="1"/>
        <v>7.576631973414516E-2</v>
      </c>
      <c r="M11" s="182">
        <v>2.9589783281733748</v>
      </c>
      <c r="N11" s="183">
        <f t="shared" si="2"/>
        <v>0.20177740928311172</v>
      </c>
      <c r="O11" s="183">
        <f t="shared" ref="O11" si="3">IFERROR(M11-C11,"-")</f>
        <v>0.25307312226816903</v>
      </c>
    </row>
    <row r="12" spans="1:16" x14ac:dyDescent="0.25">
      <c r="A12" s="1" t="s">
        <v>73</v>
      </c>
      <c r="B12" s="112" t="s">
        <v>74</v>
      </c>
      <c r="C12" s="182">
        <v>2.924415832141154</v>
      </c>
      <c r="D12" s="183">
        <v>0.50867141785842263</v>
      </c>
      <c r="E12" s="182" t="s">
        <v>226</v>
      </c>
      <c r="F12" s="183" t="str">
        <f t="shared" si="0"/>
        <v>-</v>
      </c>
      <c r="G12" s="182">
        <v>2.2338797814207649</v>
      </c>
      <c r="H12" s="183" t="str">
        <f t="shared" si="0"/>
        <v>-</v>
      </c>
      <c r="I12" s="182">
        <v>2.9921472392638035</v>
      </c>
      <c r="J12" s="183">
        <f t="shared" si="0"/>
        <v>0.75826745784303862</v>
      </c>
      <c r="K12" s="182">
        <v>2.4570599613152804</v>
      </c>
      <c r="L12" s="183">
        <f t="shared" si="1"/>
        <v>-0.53508727794852318</v>
      </c>
      <c r="M12" s="182">
        <v>2.6590819153146024</v>
      </c>
      <c r="N12" s="183">
        <f t="shared" si="2"/>
        <v>0.20202195399932199</v>
      </c>
      <c r="O12" s="183">
        <f>IFERROR(M12-C12,"-")</f>
        <v>-0.26533391682655161</v>
      </c>
    </row>
    <row r="13" spans="1:16" x14ac:dyDescent="0.25">
      <c r="A13" s="1" t="s">
        <v>75</v>
      </c>
      <c r="B13" s="112" t="s">
        <v>76</v>
      </c>
      <c r="C13" s="182">
        <v>2.7901599015990159</v>
      </c>
      <c r="D13" s="183">
        <v>0.27636932312696327</v>
      </c>
      <c r="E13" s="182" t="s">
        <v>226</v>
      </c>
      <c r="F13" s="183" t="str">
        <f t="shared" si="0"/>
        <v>-</v>
      </c>
      <c r="G13" s="182">
        <v>2.1226024821361413</v>
      </c>
      <c r="H13" s="183" t="str">
        <f t="shared" si="0"/>
        <v>-</v>
      </c>
      <c r="I13" s="182">
        <v>2.77670704845815</v>
      </c>
      <c r="J13" s="183">
        <f t="shared" si="0"/>
        <v>0.65410456632200864</v>
      </c>
      <c r="K13" s="182">
        <v>2.5519648912826649</v>
      </c>
      <c r="L13" s="183">
        <f t="shared" si="1"/>
        <v>-0.22474215717548507</v>
      </c>
      <c r="M13" s="182">
        <v>2.5066105769230771</v>
      </c>
      <c r="N13" s="183">
        <f t="shared" si="2"/>
        <v>-4.5354314359587811E-2</v>
      </c>
      <c r="O13" s="183">
        <f>IFERROR(M13-C13,"-")</f>
        <v>-0.28354932467593885</v>
      </c>
    </row>
    <row r="14" spans="1:16" x14ac:dyDescent="0.25">
      <c r="A14" s="1" t="s">
        <v>77</v>
      </c>
      <c r="B14" s="112" t="s">
        <v>78</v>
      </c>
      <c r="C14" s="182">
        <v>2.1747448979591835</v>
      </c>
      <c r="D14" s="183">
        <v>-6.6557840752881514E-2</v>
      </c>
      <c r="E14" s="182" t="s">
        <v>226</v>
      </c>
      <c r="F14" s="183" t="str">
        <f t="shared" si="0"/>
        <v>-</v>
      </c>
      <c r="G14" s="182">
        <v>2.2000801924619084</v>
      </c>
      <c r="H14" s="183" t="str">
        <f t="shared" si="0"/>
        <v>-</v>
      </c>
      <c r="I14" s="182">
        <v>2.4949115044247789</v>
      </c>
      <c r="J14" s="183">
        <f t="shared" si="0"/>
        <v>0.29483131196287049</v>
      </c>
      <c r="K14" s="182">
        <v>2.4809854101889499</v>
      </c>
      <c r="L14" s="183">
        <f t="shared" si="1"/>
        <v>-1.3926094235829023E-2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2.0936858901299291</v>
      </c>
      <c r="D15" s="183">
        <v>-9.2713916959533016E-2</v>
      </c>
      <c r="E15" s="182" t="s">
        <v>226</v>
      </c>
      <c r="F15" s="183" t="str">
        <f t="shared" si="0"/>
        <v>-</v>
      </c>
      <c r="G15" s="182">
        <v>2.3360790774299836</v>
      </c>
      <c r="H15" s="183" t="str">
        <f t="shared" si="0"/>
        <v>-</v>
      </c>
      <c r="I15" s="182">
        <v>2.5052631578947366</v>
      </c>
      <c r="J15" s="183">
        <f t="shared" si="0"/>
        <v>0.16918408046475308</v>
      </c>
      <c r="K15" s="182">
        <v>2.2105990783410139</v>
      </c>
      <c r="L15" s="183">
        <f t="shared" si="1"/>
        <v>-0.29466407955372276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2.1728628936774803</v>
      </c>
      <c r="D16" s="183">
        <v>-0.50416295587233106</v>
      </c>
      <c r="E16" s="182">
        <v>2.499459848757652</v>
      </c>
      <c r="F16" s="183">
        <f t="shared" si="0"/>
        <v>0.32659695508017172</v>
      </c>
      <c r="G16" s="182">
        <v>2.9317173096620008</v>
      </c>
      <c r="H16" s="183">
        <f t="shared" si="0"/>
        <v>0.4322574609043488</v>
      </c>
      <c r="I16" s="182">
        <v>2.6119023397761953</v>
      </c>
      <c r="J16" s="183">
        <f t="shared" si="0"/>
        <v>-0.31981496988580549</v>
      </c>
      <c r="K16" s="182">
        <v>2.5556512378902045</v>
      </c>
      <c r="L16" s="183">
        <f t="shared" si="1"/>
        <v>-5.6251101885990806E-2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2.0868318122555412</v>
      </c>
      <c r="D17" s="183">
        <v>-1.2575286162258705</v>
      </c>
      <c r="E17" s="182">
        <v>2.135487528344671</v>
      </c>
      <c r="F17" s="183">
        <f t="shared" si="0"/>
        <v>4.8655716089129886E-2</v>
      </c>
      <c r="G17" s="182">
        <v>2.452733776188043</v>
      </c>
      <c r="H17" s="183">
        <f t="shared" si="0"/>
        <v>0.31724624784337196</v>
      </c>
      <c r="I17" s="182">
        <v>2.3955875928352994</v>
      </c>
      <c r="J17" s="183">
        <f t="shared" si="0"/>
        <v>-5.7146183352743574E-2</v>
      </c>
      <c r="K17" s="182">
        <v>2.3459411634594116</v>
      </c>
      <c r="L17" s="183">
        <f t="shared" si="1"/>
        <v>-4.9646429375887813E-2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2.2741073337609579</v>
      </c>
      <c r="D18" s="183">
        <v>-1.0836583409016054E-2</v>
      </c>
      <c r="E18" s="182">
        <v>2.0425170068027212</v>
      </c>
      <c r="F18" s="183">
        <f t="shared" si="0"/>
        <v>-0.23159032695823667</v>
      </c>
      <c r="G18" s="182">
        <v>2.9937869822485208</v>
      </c>
      <c r="H18" s="183">
        <f t="shared" si="0"/>
        <v>0.95126997544579961</v>
      </c>
      <c r="I18" s="182">
        <v>2.8807453416149067</v>
      </c>
      <c r="J18" s="183">
        <f t="shared" si="0"/>
        <v>-0.1130416406336141</v>
      </c>
      <c r="K18" s="182">
        <v>2.5134645847476804</v>
      </c>
      <c r="L18" s="183">
        <f t="shared" si="1"/>
        <v>-0.36728075686722628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2.3524916943521594</v>
      </c>
      <c r="D19" s="183">
        <v>-0.26352781418282456</v>
      </c>
      <c r="E19" s="182">
        <v>2.0164492342597846</v>
      </c>
      <c r="F19" s="183">
        <f t="shared" si="0"/>
        <v>-0.33604246009237482</v>
      </c>
      <c r="G19" s="182">
        <v>2.7396582733812949</v>
      </c>
      <c r="H19" s="183">
        <f t="shared" si="0"/>
        <v>0.72320903912151024</v>
      </c>
      <c r="I19" s="182">
        <v>2.6980157089706491</v>
      </c>
      <c r="J19" s="183">
        <f t="shared" si="0"/>
        <v>-4.1642564410645733E-2</v>
      </c>
      <c r="K19" s="182">
        <v>2.6623690572119258</v>
      </c>
      <c r="L19" s="183">
        <f t="shared" si="1"/>
        <v>-3.564665175872328E-2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2.2576729668805271</v>
      </c>
      <c r="D20" s="183">
        <v>-0.14240132732452482</v>
      </c>
      <c r="E20" s="182">
        <v>2.2569676700111483</v>
      </c>
      <c r="F20" s="183">
        <f t="shared" si="0"/>
        <v>-7.0529686937881308E-4</v>
      </c>
      <c r="G20" s="182">
        <v>2.4653312788906008</v>
      </c>
      <c r="H20" s="183">
        <f t="shared" si="0"/>
        <v>0.20836360887945249</v>
      </c>
      <c r="I20" s="182">
        <v>2.3449477351916377</v>
      </c>
      <c r="J20" s="183">
        <f t="shared" si="0"/>
        <v>-0.12038354369896309</v>
      </c>
      <c r="K20" s="182">
        <v>2.587568157033806</v>
      </c>
      <c r="L20" s="183">
        <f t="shared" si="1"/>
        <v>0.24262042184216837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2.4357363966575409</v>
      </c>
      <c r="D21" s="185">
        <v>-0.13872735320353424</v>
      </c>
      <c r="E21" s="184">
        <v>2.437843193922629</v>
      </c>
      <c r="F21" s="185">
        <f t="shared" si="0"/>
        <v>2.1067972650881117E-3</v>
      </c>
      <c r="G21" s="184">
        <v>2.4937806482478173</v>
      </c>
      <c r="H21" s="185">
        <f t="shared" si="0"/>
        <v>5.5937454325188263E-2</v>
      </c>
      <c r="I21" s="184">
        <v>2.6756725259784404</v>
      </c>
      <c r="J21" s="185">
        <f t="shared" si="0"/>
        <v>0.1818918777306231</v>
      </c>
      <c r="K21" s="184">
        <v>2.5505786061867015</v>
      </c>
      <c r="L21" s="185">
        <f t="shared" si="1"/>
        <v>-0.12509391979173889</v>
      </c>
      <c r="M21" s="184">
        <v>2.8121978283268607</v>
      </c>
      <c r="N21" s="185">
        <v>0.18209443990334551</v>
      </c>
      <c r="O21" s="185">
        <v>6.1785823816495444E-2</v>
      </c>
    </row>
    <row r="22" spans="1:16" ht="6" customHeight="1" x14ac:dyDescent="0.25"/>
    <row r="23" spans="1:16" x14ac:dyDescent="0.25">
      <c r="B23" s="103" t="s">
        <v>52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262" t="s">
        <v>302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92</v>
      </c>
    </row>
    <row r="28" spans="1:16" ht="22.5" thickTop="1" thickBot="1" x14ac:dyDescent="0.3">
      <c r="B28" s="119" t="s">
        <v>93</v>
      </c>
      <c r="C28" s="299" t="s">
        <v>134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1"/>
    </row>
    <row r="29" spans="1:16" ht="22.5" thickTop="1" thickBot="1" x14ac:dyDescent="0.3">
      <c r="B29" s="107"/>
      <c r="C29" s="290">
        <v>2019</v>
      </c>
      <c r="D29" s="291"/>
      <c r="E29" s="292" t="s">
        <v>282</v>
      </c>
      <c r="F29" s="291"/>
      <c r="G29" s="292" t="s">
        <v>283</v>
      </c>
      <c r="H29" s="291"/>
      <c r="I29" s="292" t="s">
        <v>284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CONCATENATE("def ",RIGHT(C29,2),"/",RIGHT(C29-1,2))</f>
        <v>def 19/18</v>
      </c>
      <c r="E30" s="111" t="s">
        <v>66</v>
      </c>
      <c r="F30" s="110" t="str">
        <f>CONCATENATE("def ",RIGHT(E29,2),"/",RIGHT(C29,2))</f>
        <v>def 20/19</v>
      </c>
      <c r="G30" s="111" t="s">
        <v>66</v>
      </c>
      <c r="H30" s="110" t="str">
        <f>CONCATENATE("def ",RIGHT(G29,2),"/",RIGHT(E29,2))</f>
        <v>def 21/20</v>
      </c>
      <c r="I30" s="111" t="s">
        <v>66</v>
      </c>
      <c r="J30" s="110" t="str">
        <f>CONCATENATE("def ",RIGHT(I29,2),"/",RIGHT(G29,2))</f>
        <v>def 22/21</v>
      </c>
      <c r="K30" s="111" t="s">
        <v>66</v>
      </c>
      <c r="L30" s="110" t="str">
        <f>CONCATENATE("def ",RIGHT(K29,2),"/",RIGHT(I29,2))</f>
        <v>def 23/22</v>
      </c>
      <c r="M30" s="111" t="s">
        <v>66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68</v>
      </c>
      <c r="C31" s="182">
        <v>2.635496183206107</v>
      </c>
      <c r="D31" s="183">
        <v>-0.16128533113265942</v>
      </c>
      <c r="E31" s="182">
        <v>2.6174716182412929</v>
      </c>
      <c r="F31" s="183">
        <f t="shared" ref="F31:J43" si="4">IFERROR(E31-C31,"-")</f>
        <v>-1.8024564964814083E-2</v>
      </c>
      <c r="G31" s="182">
        <v>2.4109947643979059</v>
      </c>
      <c r="H31" s="183">
        <f t="shared" si="4"/>
        <v>-0.20647685384338699</v>
      </c>
      <c r="I31" s="182">
        <v>3.2322086759285513</v>
      </c>
      <c r="J31" s="183">
        <f t="shared" si="4"/>
        <v>0.82121391153064538</v>
      </c>
      <c r="K31" s="182">
        <v>2.6628942486085343</v>
      </c>
      <c r="L31" s="183">
        <f t="shared" ref="L31:L43" si="5">IFERROR(K31-I31,"-")</f>
        <v>-0.56931442732001702</v>
      </c>
      <c r="M31" s="182">
        <v>2.7949012842629863</v>
      </c>
      <c r="N31" s="183">
        <f>IFERROR(M31-K31,"-")</f>
        <v>0.13200703565445204</v>
      </c>
      <c r="O31" s="183">
        <f>IFERROR(M31-C31,"-")</f>
        <v>0.15940510105687933</v>
      </c>
    </row>
    <row r="32" spans="1:16" x14ac:dyDescent="0.25">
      <c r="B32" s="112" t="s">
        <v>70</v>
      </c>
      <c r="C32" s="182">
        <v>2.7260385005065855</v>
      </c>
      <c r="D32" s="183">
        <v>1.3098287566372324E-2</v>
      </c>
      <c r="E32" s="182">
        <v>2.6762455682030231</v>
      </c>
      <c r="F32" s="183">
        <f t="shared" si="4"/>
        <v>-4.9792932303562409E-2</v>
      </c>
      <c r="G32" s="182">
        <v>2.2361010830324908</v>
      </c>
      <c r="H32" s="183">
        <f t="shared" si="4"/>
        <v>-0.44014448517053228</v>
      </c>
      <c r="I32" s="182">
        <v>2.7251615992338998</v>
      </c>
      <c r="J32" s="183">
        <f t="shared" si="4"/>
        <v>0.489060516201409</v>
      </c>
      <c r="K32" s="182">
        <v>2.7041745730550284</v>
      </c>
      <c r="L32" s="183">
        <f t="shared" si="5"/>
        <v>-2.0987026178871382E-2</v>
      </c>
      <c r="M32" s="182">
        <v>3.1517801374141161</v>
      </c>
      <c r="N32" s="183">
        <f t="shared" ref="N32:N35" si="6">IFERROR(M32-K32,"-")</f>
        <v>0.44760556435908772</v>
      </c>
      <c r="O32" s="183">
        <f t="shared" ref="O32:O35" si="7">IFERROR(M32-C32,"-")</f>
        <v>0.42574163690753064</v>
      </c>
    </row>
    <row r="33" spans="2:16" x14ac:dyDescent="0.25">
      <c r="B33" s="112" t="s">
        <v>72</v>
      </c>
      <c r="C33" s="182">
        <v>2.7059052059052058</v>
      </c>
      <c r="D33" s="183">
        <v>-0.15258354625783976</v>
      </c>
      <c r="E33" s="182">
        <v>2.599636032757052</v>
      </c>
      <c r="F33" s="183">
        <f t="shared" si="4"/>
        <v>-0.10626917314815376</v>
      </c>
      <c r="G33" s="182">
        <v>2.167395104895105</v>
      </c>
      <c r="H33" s="183">
        <f t="shared" si="4"/>
        <v>-0.43224092786194701</v>
      </c>
      <c r="I33" s="182">
        <v>2.6814345991561179</v>
      </c>
      <c r="J33" s="183">
        <f t="shared" si="4"/>
        <v>0.51403949426101292</v>
      </c>
      <c r="K33" s="182">
        <v>2.7572009188902631</v>
      </c>
      <c r="L33" s="183">
        <f t="shared" si="5"/>
        <v>7.576631973414516E-2</v>
      </c>
      <c r="M33" s="182">
        <v>2.9589783281733748</v>
      </c>
      <c r="N33" s="183">
        <f t="shared" si="6"/>
        <v>0.20177740928311172</v>
      </c>
      <c r="O33" s="183">
        <f t="shared" si="7"/>
        <v>0.25307312226816903</v>
      </c>
    </row>
    <row r="34" spans="2:16" x14ac:dyDescent="0.25">
      <c r="B34" s="112" t="s">
        <v>74</v>
      </c>
      <c r="C34" s="182">
        <v>2.924415832141154</v>
      </c>
      <c r="D34" s="183">
        <v>0.50867141785842263</v>
      </c>
      <c r="E34" s="182" t="s">
        <v>226</v>
      </c>
      <c r="F34" s="183" t="str">
        <f t="shared" si="4"/>
        <v>-</v>
      </c>
      <c r="G34" s="182">
        <v>2.2338797814207649</v>
      </c>
      <c r="H34" s="183" t="str">
        <f t="shared" si="4"/>
        <v>-</v>
      </c>
      <c r="I34" s="182">
        <v>2.9921472392638035</v>
      </c>
      <c r="J34" s="183">
        <f t="shared" si="4"/>
        <v>0.75826745784303862</v>
      </c>
      <c r="K34" s="182">
        <v>2.4570599613152804</v>
      </c>
      <c r="L34" s="183">
        <f t="shared" si="5"/>
        <v>-0.53508727794852318</v>
      </c>
      <c r="M34" s="182">
        <v>2.6590819153146024</v>
      </c>
      <c r="N34" s="183">
        <f t="shared" si="6"/>
        <v>0.20202195399932199</v>
      </c>
      <c r="O34" s="183">
        <f t="shared" si="7"/>
        <v>-0.26533391682655161</v>
      </c>
    </row>
    <row r="35" spans="2:16" x14ac:dyDescent="0.25">
      <c r="B35" s="112" t="s">
        <v>76</v>
      </c>
      <c r="C35" s="182">
        <v>2.7901599015990159</v>
      </c>
      <c r="D35" s="183">
        <v>0.27636932312696327</v>
      </c>
      <c r="E35" s="182" t="s">
        <v>226</v>
      </c>
      <c r="F35" s="183" t="str">
        <f t="shared" si="4"/>
        <v>-</v>
      </c>
      <c r="G35" s="182">
        <v>2.1226024821361413</v>
      </c>
      <c r="H35" s="183" t="str">
        <f t="shared" si="4"/>
        <v>-</v>
      </c>
      <c r="I35" s="182">
        <v>2.77670704845815</v>
      </c>
      <c r="J35" s="183">
        <f t="shared" si="4"/>
        <v>0.65410456632200864</v>
      </c>
      <c r="K35" s="182">
        <v>2.5519648912826649</v>
      </c>
      <c r="L35" s="183">
        <f t="shared" si="5"/>
        <v>-0.22474215717548507</v>
      </c>
      <c r="M35" s="182">
        <v>2.5066105769230771</v>
      </c>
      <c r="N35" s="183">
        <f t="shared" si="6"/>
        <v>-4.5354314359587811E-2</v>
      </c>
      <c r="O35" s="183">
        <f t="shared" si="7"/>
        <v>-0.28354932467593885</v>
      </c>
    </row>
    <row r="36" spans="2:16" x14ac:dyDescent="0.25">
      <c r="B36" s="112" t="s">
        <v>78</v>
      </c>
      <c r="C36" s="182">
        <v>2.1747448979591835</v>
      </c>
      <c r="D36" s="183">
        <v>-6.6557840752881514E-2</v>
      </c>
      <c r="E36" s="182" t="s">
        <v>226</v>
      </c>
      <c r="F36" s="183" t="str">
        <f t="shared" si="4"/>
        <v>-</v>
      </c>
      <c r="G36" s="182">
        <v>2.2000801924619084</v>
      </c>
      <c r="H36" s="183" t="str">
        <f t="shared" si="4"/>
        <v>-</v>
      </c>
      <c r="I36" s="182">
        <v>2.4949115044247789</v>
      </c>
      <c r="J36" s="183">
        <f t="shared" si="4"/>
        <v>0.29483131196287049</v>
      </c>
      <c r="K36" s="182">
        <v>2.4809854101889499</v>
      </c>
      <c r="L36" s="183">
        <f t="shared" si="5"/>
        <v>-1.3926094235829023E-2</v>
      </c>
      <c r="M36" s="182"/>
      <c r="N36" s="183"/>
      <c r="O36" s="183"/>
    </row>
    <row r="37" spans="2:16" x14ac:dyDescent="0.25">
      <c r="B37" s="112" t="s">
        <v>80</v>
      </c>
      <c r="C37" s="182">
        <v>2.0936858901299291</v>
      </c>
      <c r="D37" s="183">
        <v>-9.2713916959533016E-2</v>
      </c>
      <c r="E37" s="182" t="s">
        <v>226</v>
      </c>
      <c r="F37" s="183" t="str">
        <f t="shared" si="4"/>
        <v>-</v>
      </c>
      <c r="G37" s="182">
        <v>2.3360790774299836</v>
      </c>
      <c r="H37" s="183" t="str">
        <f t="shared" si="4"/>
        <v>-</v>
      </c>
      <c r="I37" s="182">
        <v>2.5052631578947366</v>
      </c>
      <c r="J37" s="183">
        <f t="shared" si="4"/>
        <v>0.16918408046475308</v>
      </c>
      <c r="K37" s="182">
        <v>2.2105990783410139</v>
      </c>
      <c r="L37" s="183">
        <f t="shared" si="5"/>
        <v>-0.29466407955372276</v>
      </c>
      <c r="M37" s="182"/>
      <c r="N37" s="183"/>
      <c r="O37" s="183"/>
    </row>
    <row r="38" spans="2:16" x14ac:dyDescent="0.25">
      <c r="B38" s="112" t="s">
        <v>82</v>
      </c>
      <c r="C38" s="182">
        <v>2.1728628936774803</v>
      </c>
      <c r="D38" s="183">
        <v>-0.50416295587233106</v>
      </c>
      <c r="E38" s="182">
        <v>2.499459848757652</v>
      </c>
      <c r="F38" s="183">
        <f t="shared" si="4"/>
        <v>0.32659695508017172</v>
      </c>
      <c r="G38" s="182">
        <v>2.9317173096620008</v>
      </c>
      <c r="H38" s="183">
        <f t="shared" si="4"/>
        <v>0.4322574609043488</v>
      </c>
      <c r="I38" s="182">
        <v>2.6119023397761953</v>
      </c>
      <c r="J38" s="183">
        <f t="shared" si="4"/>
        <v>-0.31981496988580549</v>
      </c>
      <c r="K38" s="182">
        <v>2.5556512378902045</v>
      </c>
      <c r="L38" s="183">
        <f t="shared" si="5"/>
        <v>-5.6251101885990806E-2</v>
      </c>
      <c r="M38" s="182"/>
      <c r="N38" s="183"/>
      <c r="O38" s="183"/>
    </row>
    <row r="39" spans="2:16" x14ac:dyDescent="0.25">
      <c r="B39" s="112" t="s">
        <v>84</v>
      </c>
      <c r="C39" s="182">
        <v>2.0868318122555412</v>
      </c>
      <c r="D39" s="183">
        <v>-1.2575286162258705</v>
      </c>
      <c r="E39" s="182">
        <v>2.135487528344671</v>
      </c>
      <c r="F39" s="183">
        <f t="shared" si="4"/>
        <v>4.8655716089129886E-2</v>
      </c>
      <c r="G39" s="182">
        <v>2.452733776188043</v>
      </c>
      <c r="H39" s="183">
        <f t="shared" si="4"/>
        <v>0.31724624784337196</v>
      </c>
      <c r="I39" s="182">
        <v>2.3955875928352994</v>
      </c>
      <c r="J39" s="183">
        <f t="shared" si="4"/>
        <v>-5.7146183352743574E-2</v>
      </c>
      <c r="K39" s="182">
        <v>2.3459411634594116</v>
      </c>
      <c r="L39" s="183">
        <f t="shared" si="5"/>
        <v>-4.9646429375887813E-2</v>
      </c>
      <c r="M39" s="182"/>
      <c r="N39" s="183"/>
      <c r="O39" s="183"/>
    </row>
    <row r="40" spans="2:16" x14ac:dyDescent="0.25">
      <c r="B40" s="112" t="s">
        <v>86</v>
      </c>
      <c r="C40" s="182">
        <v>2.2741073337609579</v>
      </c>
      <c r="D40" s="183">
        <v>-1.0836583409016054E-2</v>
      </c>
      <c r="E40" s="182">
        <v>2.0425170068027212</v>
      </c>
      <c r="F40" s="183">
        <f t="shared" si="4"/>
        <v>-0.23159032695823667</v>
      </c>
      <c r="G40" s="182">
        <v>2.9937869822485208</v>
      </c>
      <c r="H40" s="183">
        <f t="shared" si="4"/>
        <v>0.95126997544579961</v>
      </c>
      <c r="I40" s="182">
        <v>2.8807453416149067</v>
      </c>
      <c r="J40" s="183">
        <f t="shared" si="4"/>
        <v>-0.1130416406336141</v>
      </c>
      <c r="K40" s="182">
        <v>2.5134645847476804</v>
      </c>
      <c r="L40" s="183">
        <f t="shared" si="5"/>
        <v>-0.36728075686722628</v>
      </c>
      <c r="M40" s="182"/>
      <c r="N40" s="183"/>
      <c r="O40" s="183"/>
    </row>
    <row r="41" spans="2:16" x14ac:dyDescent="0.25">
      <c r="B41" s="112" t="s">
        <v>88</v>
      </c>
      <c r="C41" s="182">
        <v>2.3524916943521594</v>
      </c>
      <c r="D41" s="183">
        <v>-0.26352781418282456</v>
      </c>
      <c r="E41" s="182">
        <v>2.0164492342597846</v>
      </c>
      <c r="F41" s="183">
        <f t="shared" si="4"/>
        <v>-0.33604246009237482</v>
      </c>
      <c r="G41" s="182">
        <v>2.7396582733812949</v>
      </c>
      <c r="H41" s="183">
        <f t="shared" si="4"/>
        <v>0.72320903912151024</v>
      </c>
      <c r="I41" s="182">
        <v>2.6980157089706491</v>
      </c>
      <c r="J41" s="183">
        <f t="shared" si="4"/>
        <v>-4.1642564410645733E-2</v>
      </c>
      <c r="K41" s="182">
        <v>2.6623690572119258</v>
      </c>
      <c r="L41" s="183">
        <f t="shared" si="5"/>
        <v>-3.564665175872328E-2</v>
      </c>
      <c r="M41" s="182"/>
      <c r="N41" s="183"/>
      <c r="O41" s="183"/>
    </row>
    <row r="42" spans="2:16" x14ac:dyDescent="0.25">
      <c r="B42" s="112" t="s">
        <v>90</v>
      </c>
      <c r="C42" s="182">
        <v>2.2576729668805271</v>
      </c>
      <c r="D42" s="183">
        <v>-0.14240132732452482</v>
      </c>
      <c r="E42" s="182">
        <v>2.2569676700111483</v>
      </c>
      <c r="F42" s="183">
        <f t="shared" si="4"/>
        <v>-7.0529686937881308E-4</v>
      </c>
      <c r="G42" s="182">
        <v>2.4653312788906008</v>
      </c>
      <c r="H42" s="183">
        <f t="shared" si="4"/>
        <v>0.20836360887945249</v>
      </c>
      <c r="I42" s="182">
        <v>2.3449477351916377</v>
      </c>
      <c r="J42" s="183">
        <f t="shared" si="4"/>
        <v>-0.12038354369896309</v>
      </c>
      <c r="K42" s="182">
        <v>2.587568157033806</v>
      </c>
      <c r="L42" s="183">
        <f t="shared" si="5"/>
        <v>0.24262042184216837</v>
      </c>
      <c r="M42" s="182"/>
      <c r="N42" s="183"/>
      <c r="O42" s="183"/>
    </row>
    <row r="43" spans="2:16" ht="15.75" x14ac:dyDescent="0.25">
      <c r="B43" s="115" t="s">
        <v>27</v>
      </c>
      <c r="C43" s="184">
        <v>2.4357363966575409</v>
      </c>
      <c r="D43" s="185">
        <v>-0.13872735320353424</v>
      </c>
      <c r="E43" s="184">
        <v>2.437843193922629</v>
      </c>
      <c r="F43" s="185">
        <f t="shared" si="4"/>
        <v>2.1067972650881117E-3</v>
      </c>
      <c r="G43" s="184">
        <v>2.4937806482478173</v>
      </c>
      <c r="H43" s="185">
        <f t="shared" si="4"/>
        <v>5.5937454325188263E-2</v>
      </c>
      <c r="I43" s="184">
        <v>2.6756725259784404</v>
      </c>
      <c r="J43" s="185">
        <f t="shared" si="4"/>
        <v>0.1818918777306231</v>
      </c>
      <c r="K43" s="184">
        <v>2.5505786061867015</v>
      </c>
      <c r="L43" s="185">
        <f t="shared" si="5"/>
        <v>-0.12509391979173889</v>
      </c>
      <c r="M43" s="184">
        <v>2.8121978283268607</v>
      </c>
      <c r="N43" s="185">
        <v>0.18209443990334551</v>
      </c>
      <c r="O43" s="185">
        <v>6.1785823816495444E-2</v>
      </c>
    </row>
    <row r="44" spans="2:16" ht="6" customHeight="1" x14ac:dyDescent="0.25"/>
    <row r="45" spans="2:16" x14ac:dyDescent="0.25">
      <c r="B45" s="103" t="s">
        <v>52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262" t="s">
        <v>303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96</v>
      </c>
    </row>
    <row r="50" spans="1:16" ht="22.5" thickTop="1" thickBot="1" x14ac:dyDescent="0.3">
      <c r="B50" s="107"/>
      <c r="C50" s="299" t="s">
        <v>58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1"/>
    </row>
    <row r="51" spans="1:16" ht="22.5" thickTop="1" thickBot="1" x14ac:dyDescent="0.3">
      <c r="B51" s="107"/>
      <c r="C51" s="290">
        <v>2019</v>
      </c>
      <c r="D51" s="291"/>
      <c r="E51" s="292" t="s">
        <v>282</v>
      </c>
      <c r="F51" s="291"/>
      <c r="G51" s="292" t="s">
        <v>283</v>
      </c>
      <c r="H51" s="291"/>
      <c r="I51" s="292" t="s">
        <v>284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CONCATENATE("def ",RIGHT(C51,2),"/",RIGHT(C51-1,2))</f>
        <v>def 19/18</v>
      </c>
      <c r="E52" s="111" t="s">
        <v>66</v>
      </c>
      <c r="F52" s="110" t="str">
        <f>CONCATENATE("def ",RIGHT(E51,2),"/",RIGHT(C51,2))</f>
        <v>def 20/19</v>
      </c>
      <c r="G52" s="111" t="s">
        <v>66</v>
      </c>
      <c r="H52" s="110" t="str">
        <f>CONCATENATE("def ",RIGHT(G51,2),"/",RIGHT(E51,2))</f>
        <v>def 21/20</v>
      </c>
      <c r="I52" s="111" t="s">
        <v>66</v>
      </c>
      <c r="J52" s="110" t="str">
        <f>CONCATENATE("def ",RIGHT(I51,2),"/",RIGHT(G51,2))</f>
        <v>def 22/21</v>
      </c>
      <c r="K52" s="111" t="s">
        <v>66</v>
      </c>
      <c r="L52" s="110" t="str">
        <f>CONCATENATE("def ",RIGHT(K51,2),"/",RIGHT(I51,2))</f>
        <v>def 23/22</v>
      </c>
      <c r="M52" s="111" t="s">
        <v>66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68</v>
      </c>
      <c r="C53" s="182">
        <v>2.8360163710777626</v>
      </c>
      <c r="D53" s="183">
        <v>-0.28102560834953794</v>
      </c>
      <c r="E53" s="182">
        <v>3.0477990818255467</v>
      </c>
      <c r="F53" s="183">
        <f t="shared" ref="F53:J65" si="8">IFERROR(E53-C53,"-")</f>
        <v>0.2117827107477841</v>
      </c>
      <c r="G53" s="182" t="s">
        <v>226</v>
      </c>
      <c r="H53" s="183" t="str">
        <f t="shared" si="8"/>
        <v>-</v>
      </c>
      <c r="I53" s="182" t="s">
        <v>226</v>
      </c>
      <c r="J53" s="183" t="str">
        <f t="shared" si="8"/>
        <v>-</v>
      </c>
      <c r="K53" s="182">
        <v>2.7950872656755008</v>
      </c>
      <c r="L53" s="183" t="str">
        <f t="shared" ref="L53:L65" si="9">IFERROR(K53-I53,"-")</f>
        <v>-</v>
      </c>
      <c r="M53" s="182">
        <v>2.9186357556843512</v>
      </c>
      <c r="N53" s="183">
        <f>IFERROR(M53-K53,"-")</f>
        <v>0.12354849000885038</v>
      </c>
      <c r="O53" s="183">
        <f>IFERROR(M53-C53,"-")</f>
        <v>8.2619384606588575E-2</v>
      </c>
    </row>
    <row r="54" spans="1:16" x14ac:dyDescent="0.25">
      <c r="A54" s="1"/>
      <c r="B54" s="112" t="s">
        <v>70</v>
      </c>
      <c r="C54" s="182">
        <v>2.9724337096350748</v>
      </c>
      <c r="D54" s="183">
        <v>0.13427403439826824</v>
      </c>
      <c r="E54" s="182">
        <v>3.1402388225492919</v>
      </c>
      <c r="F54" s="183">
        <f t="shared" si="8"/>
        <v>0.16780511291421707</v>
      </c>
      <c r="G54" s="182" t="s">
        <v>226</v>
      </c>
      <c r="H54" s="183" t="str">
        <f t="shared" si="8"/>
        <v>-</v>
      </c>
      <c r="I54" s="182" t="s">
        <v>226</v>
      </c>
      <c r="J54" s="183" t="str">
        <f t="shared" si="8"/>
        <v>-</v>
      </c>
      <c r="K54" s="182">
        <v>2.8731359893167148</v>
      </c>
      <c r="L54" s="183" t="str">
        <f t="shared" si="9"/>
        <v>-</v>
      </c>
      <c r="M54" s="182">
        <v>3.347750434998757</v>
      </c>
      <c r="N54" s="183">
        <f t="shared" ref="N54:N57" si="10">IFERROR(M54-K54,"-")</f>
        <v>0.47461444568204225</v>
      </c>
      <c r="O54" s="183">
        <f t="shared" ref="O54:O57" si="11">IFERROR(M54-C54,"-")</f>
        <v>0.37531672536368221</v>
      </c>
    </row>
    <row r="55" spans="1:16" x14ac:dyDescent="0.25">
      <c r="A55" s="1"/>
      <c r="B55" s="112" t="s">
        <v>72</v>
      </c>
      <c r="C55" s="182">
        <v>2.9354925053533192</v>
      </c>
      <c r="D55" s="183">
        <v>-0.17626476392607415</v>
      </c>
      <c r="E55" s="182">
        <v>3.2750179985601151</v>
      </c>
      <c r="F55" s="183">
        <f t="shared" si="8"/>
        <v>0.33952549320679593</v>
      </c>
      <c r="G55" s="182" t="s">
        <v>226</v>
      </c>
      <c r="H55" s="183" t="str">
        <f t="shared" si="8"/>
        <v>-</v>
      </c>
      <c r="I55" s="182" t="s">
        <v>226</v>
      </c>
      <c r="J55" s="183" t="str">
        <f t="shared" si="8"/>
        <v>-</v>
      </c>
      <c r="K55" s="182">
        <v>2.9364389233954453</v>
      </c>
      <c r="L55" s="183" t="str">
        <f t="shared" si="9"/>
        <v>-</v>
      </c>
      <c r="M55" s="182">
        <v>3.1342297174111211</v>
      </c>
      <c r="N55" s="183">
        <f t="shared" si="10"/>
        <v>0.19779079401567579</v>
      </c>
      <c r="O55" s="183">
        <f t="shared" si="11"/>
        <v>0.19873721205780193</v>
      </c>
    </row>
    <row r="56" spans="1:16" x14ac:dyDescent="0.25">
      <c r="A56" s="1"/>
      <c r="B56" s="112" t="s">
        <v>74</v>
      </c>
      <c r="C56" s="182">
        <v>3.1096630642085188</v>
      </c>
      <c r="D56" s="183">
        <v>0.49617146027105496</v>
      </c>
      <c r="E56" s="182" t="s">
        <v>226</v>
      </c>
      <c r="F56" s="183" t="str">
        <f t="shared" si="8"/>
        <v>-</v>
      </c>
      <c r="G56" s="182" t="s">
        <v>226</v>
      </c>
      <c r="H56" s="183" t="str">
        <f t="shared" si="8"/>
        <v>-</v>
      </c>
      <c r="I56" s="182">
        <v>3.1402254605444049</v>
      </c>
      <c r="J56" s="183" t="str">
        <f t="shared" si="8"/>
        <v>-</v>
      </c>
      <c r="K56" s="182">
        <v>2.5746586075665996</v>
      </c>
      <c r="L56" s="183">
        <f t="shared" si="9"/>
        <v>-0.56556685297780529</v>
      </c>
      <c r="M56" s="182">
        <v>2.7839800317676424</v>
      </c>
      <c r="N56" s="183">
        <f t="shared" si="10"/>
        <v>0.20932142420104283</v>
      </c>
      <c r="O56" s="183">
        <f t="shared" si="11"/>
        <v>-0.32568303244087637</v>
      </c>
    </row>
    <row r="57" spans="1:16" x14ac:dyDescent="0.25">
      <c r="A57" s="1"/>
      <c r="B57" s="112" t="s">
        <v>76</v>
      </c>
      <c r="C57" s="182">
        <v>2.8928571428571428</v>
      </c>
      <c r="D57" s="183">
        <v>0.12538356631435388</v>
      </c>
      <c r="E57" s="182" t="s">
        <v>226</v>
      </c>
      <c r="F57" s="183" t="str">
        <f t="shared" si="8"/>
        <v>-</v>
      </c>
      <c r="G57" s="182" t="s">
        <v>226</v>
      </c>
      <c r="H57" s="183" t="str">
        <f t="shared" si="8"/>
        <v>-</v>
      </c>
      <c r="I57" s="182">
        <v>2.9780715898097387</v>
      </c>
      <c r="J57" s="183" t="str">
        <f t="shared" si="8"/>
        <v>-</v>
      </c>
      <c r="K57" s="182">
        <v>2.6306366047745358</v>
      </c>
      <c r="L57" s="183">
        <f t="shared" si="9"/>
        <v>-0.34743498503520298</v>
      </c>
      <c r="M57" s="182">
        <v>2.5609430604982206</v>
      </c>
      <c r="N57" s="183">
        <f t="shared" si="10"/>
        <v>-6.9693544276315134E-2</v>
      </c>
      <c r="O57" s="183">
        <f t="shared" si="11"/>
        <v>-0.33191408235892217</v>
      </c>
    </row>
    <row r="58" spans="1:16" x14ac:dyDescent="0.25">
      <c r="A58" s="1"/>
      <c r="B58" s="112" t="s">
        <v>78</v>
      </c>
      <c r="C58" s="182">
        <v>2.0373647984267453</v>
      </c>
      <c r="D58" s="183">
        <v>-0.44816202519347836</v>
      </c>
      <c r="E58" s="182" t="s">
        <v>226</v>
      </c>
      <c r="F58" s="183" t="str">
        <f t="shared" si="8"/>
        <v>-</v>
      </c>
      <c r="G58" s="182" t="s">
        <v>226</v>
      </c>
      <c r="H58" s="183" t="str">
        <f t="shared" si="8"/>
        <v>-</v>
      </c>
      <c r="I58" s="182">
        <v>2.5641587533479426</v>
      </c>
      <c r="J58" s="183" t="str">
        <f t="shared" si="8"/>
        <v>-</v>
      </c>
      <c r="K58" s="182">
        <v>2.5592901317558483</v>
      </c>
      <c r="L58" s="183">
        <f t="shared" si="9"/>
        <v>-4.8686215920943354E-3</v>
      </c>
      <c r="M58" s="182"/>
      <c r="N58" s="183"/>
      <c r="O58" s="183"/>
    </row>
    <row r="59" spans="1:16" x14ac:dyDescent="0.25">
      <c r="A59" s="1"/>
      <c r="B59" s="112" t="s">
        <v>80</v>
      </c>
      <c r="C59" s="182">
        <v>2.0607381575123509</v>
      </c>
      <c r="D59" s="183">
        <v>-0.15774114951363583</v>
      </c>
      <c r="E59" s="182" t="s">
        <v>226</v>
      </c>
      <c r="F59" s="183" t="str">
        <f t="shared" si="8"/>
        <v>-</v>
      </c>
      <c r="G59" s="182" t="s">
        <v>226</v>
      </c>
      <c r="H59" s="183" t="str">
        <f t="shared" si="8"/>
        <v>-</v>
      </c>
      <c r="I59" s="182">
        <v>2.501542416452442</v>
      </c>
      <c r="J59" s="183" t="str">
        <f t="shared" si="8"/>
        <v>-</v>
      </c>
      <c r="K59" s="182" t="s">
        <v>226</v>
      </c>
      <c r="L59" s="183" t="str">
        <f t="shared" si="9"/>
        <v>-</v>
      </c>
      <c r="M59" s="182"/>
      <c r="N59" s="183"/>
      <c r="O59" s="183"/>
    </row>
    <row r="60" spans="1:16" x14ac:dyDescent="0.25">
      <c r="A60" s="1"/>
      <c r="B60" s="112" t="s">
        <v>82</v>
      </c>
      <c r="C60" s="182">
        <v>2.2307221542227662</v>
      </c>
      <c r="D60" s="183">
        <v>-0.49925658426057895</v>
      </c>
      <c r="E60" s="182" t="s">
        <v>226</v>
      </c>
      <c r="F60" s="183" t="str">
        <f t="shared" si="8"/>
        <v>-</v>
      </c>
      <c r="G60" s="182" t="s">
        <v>226</v>
      </c>
      <c r="H60" s="183" t="str">
        <f t="shared" si="8"/>
        <v>-</v>
      </c>
      <c r="I60" s="182">
        <v>2.7960213776722092</v>
      </c>
      <c r="J60" s="183" t="str">
        <f t="shared" si="8"/>
        <v>-</v>
      </c>
      <c r="K60" s="182" t="s">
        <v>226</v>
      </c>
      <c r="L60" s="183" t="str">
        <f t="shared" si="9"/>
        <v>-</v>
      </c>
      <c r="M60" s="182"/>
      <c r="N60" s="183"/>
      <c r="O60" s="183"/>
    </row>
    <row r="61" spans="1:16" x14ac:dyDescent="0.25">
      <c r="A61" s="1"/>
      <c r="B61" s="112" t="s">
        <v>84</v>
      </c>
      <c r="C61" s="182">
        <v>2.1106602729620065</v>
      </c>
      <c r="D61" s="183">
        <v>-1.6714320066177102</v>
      </c>
      <c r="E61" s="182" t="s">
        <v>226</v>
      </c>
      <c r="F61" s="183" t="str">
        <f t="shared" si="8"/>
        <v>-</v>
      </c>
      <c r="G61" s="182" t="s">
        <v>226</v>
      </c>
      <c r="H61" s="183" t="str">
        <f t="shared" si="8"/>
        <v>-</v>
      </c>
      <c r="I61" s="182">
        <v>2.500871296987802</v>
      </c>
      <c r="J61" s="183" t="str">
        <f t="shared" si="8"/>
        <v>-</v>
      </c>
      <c r="K61" s="182">
        <v>2.3941569695469176</v>
      </c>
      <c r="L61" s="183">
        <f t="shared" si="9"/>
        <v>-0.10671432744088438</v>
      </c>
      <c r="M61" s="182"/>
      <c r="N61" s="183"/>
      <c r="O61" s="183"/>
    </row>
    <row r="62" spans="1:16" x14ac:dyDescent="0.25">
      <c r="A62" s="1"/>
      <c r="B62" s="112" t="s">
        <v>86</v>
      </c>
      <c r="C62" s="182">
        <v>2.2029676735559089</v>
      </c>
      <c r="D62" s="183">
        <v>-0.28321513846959956</v>
      </c>
      <c r="E62" s="182" t="s">
        <v>226</v>
      </c>
      <c r="F62" s="183" t="str">
        <f t="shared" si="8"/>
        <v>-</v>
      </c>
      <c r="G62" s="182" t="s">
        <v>226</v>
      </c>
      <c r="H62" s="183" t="str">
        <f t="shared" si="8"/>
        <v>-</v>
      </c>
      <c r="I62" s="182">
        <v>2.916572077185017</v>
      </c>
      <c r="J62" s="183" t="str">
        <f t="shared" si="8"/>
        <v>-</v>
      </c>
      <c r="K62" s="182">
        <v>2.651506996770721</v>
      </c>
      <c r="L62" s="183">
        <f t="shared" si="9"/>
        <v>-0.26506508041429599</v>
      </c>
      <c r="M62" s="182"/>
      <c r="N62" s="183"/>
      <c r="O62" s="183"/>
    </row>
    <row r="63" spans="1:16" x14ac:dyDescent="0.25">
      <c r="A63" s="1"/>
      <c r="B63" s="112" t="s">
        <v>88</v>
      </c>
      <c r="C63" s="182">
        <v>2.5244648318042815</v>
      </c>
      <c r="D63" s="183">
        <v>-0.24246390266186113</v>
      </c>
      <c r="E63" s="182" t="s">
        <v>226</v>
      </c>
      <c r="F63" s="183" t="str">
        <f t="shared" si="8"/>
        <v>-</v>
      </c>
      <c r="G63" s="182" t="s">
        <v>226</v>
      </c>
      <c r="H63" s="183" t="str">
        <f t="shared" si="8"/>
        <v>-</v>
      </c>
      <c r="I63" s="182">
        <v>2.8604146576663454</v>
      </c>
      <c r="J63" s="183" t="str">
        <f t="shared" si="8"/>
        <v>-</v>
      </c>
      <c r="K63" s="182">
        <v>2.8276945384243595</v>
      </c>
      <c r="L63" s="183">
        <f t="shared" si="9"/>
        <v>-3.2720119241985923E-2</v>
      </c>
      <c r="M63" s="182"/>
      <c r="N63" s="183"/>
      <c r="O63" s="183"/>
    </row>
    <row r="64" spans="1:16" x14ac:dyDescent="0.25">
      <c r="A64" s="1"/>
      <c r="B64" s="112" t="s">
        <v>90</v>
      </c>
      <c r="C64" s="182">
        <v>2.4298976434182338</v>
      </c>
      <c r="D64" s="183">
        <v>-0.20801050630302997</v>
      </c>
      <c r="E64" s="182" t="s">
        <v>226</v>
      </c>
      <c r="F64" s="183" t="str">
        <f t="shared" si="8"/>
        <v>-</v>
      </c>
      <c r="G64" s="182" t="s">
        <v>226</v>
      </c>
      <c r="H64" s="183" t="str">
        <f t="shared" si="8"/>
        <v>-</v>
      </c>
      <c r="I64" s="182">
        <v>2.4325228641534689</v>
      </c>
      <c r="J64" s="183" t="str">
        <f t="shared" si="8"/>
        <v>-</v>
      </c>
      <c r="K64" s="182">
        <v>2.7499333511063715</v>
      </c>
      <c r="L64" s="183">
        <f t="shared" si="9"/>
        <v>0.31741048695290264</v>
      </c>
      <c r="M64" s="182"/>
      <c r="N64" s="183"/>
      <c r="O64" s="183"/>
    </row>
    <row r="65" spans="1:16" ht="15.75" x14ac:dyDescent="0.25">
      <c r="B65" s="115" t="s">
        <v>27</v>
      </c>
      <c r="C65" s="184">
        <v>2.5384814535868951</v>
      </c>
      <c r="D65" s="185">
        <v>-0.24437249498511404</v>
      </c>
      <c r="E65" s="184" t="s">
        <v>226</v>
      </c>
      <c r="F65" s="185" t="str">
        <f t="shared" si="8"/>
        <v>-</v>
      </c>
      <c r="G65" s="184" t="s">
        <v>226</v>
      </c>
      <c r="H65" s="185" t="str">
        <f t="shared" si="8"/>
        <v>-</v>
      </c>
      <c r="I65" s="184">
        <v>2.7547137248133926</v>
      </c>
      <c r="J65" s="185" t="str">
        <f t="shared" si="8"/>
        <v>-</v>
      </c>
      <c r="K65" s="184">
        <v>2.6597626112759643</v>
      </c>
      <c r="L65" s="185">
        <f t="shared" si="9"/>
        <v>-9.4951113537428355E-2</v>
      </c>
      <c r="M65" s="184">
        <v>2.9402293577981653</v>
      </c>
      <c r="N65" s="185">
        <v>0.1754286607822646</v>
      </c>
      <c r="O65" s="185">
        <v>-6.2319340021095293E-3</v>
      </c>
    </row>
    <row r="66" spans="1:16" ht="6" customHeight="1" x14ac:dyDescent="0.25"/>
    <row r="67" spans="1:16" x14ac:dyDescent="0.25">
      <c r="B67" s="103" t="s">
        <v>52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262" t="s">
        <v>304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99</v>
      </c>
    </row>
    <row r="72" spans="1:16" ht="22.5" thickTop="1" thickBot="1" x14ac:dyDescent="0.3">
      <c r="B72" s="107"/>
      <c r="C72" s="299" t="s">
        <v>59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1"/>
    </row>
    <row r="73" spans="1:16" ht="22.5" thickTop="1" thickBot="1" x14ac:dyDescent="0.3">
      <c r="B73" s="107"/>
      <c r="C73" s="290">
        <v>2019</v>
      </c>
      <c r="D73" s="291"/>
      <c r="E73" s="292" t="s">
        <v>282</v>
      </c>
      <c r="F73" s="291"/>
      <c r="G73" s="292" t="s">
        <v>283</v>
      </c>
      <c r="H73" s="291"/>
      <c r="I73" s="292" t="s">
        <v>284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CONCATENATE("def ",RIGHT(C73,2),"/",RIGHT(C73-1,2))</f>
        <v>def 19/18</v>
      </c>
      <c r="E74" s="111" t="s">
        <v>66</v>
      </c>
      <c r="F74" s="110" t="str">
        <f>CONCATENATE("def ",RIGHT(E73,2),"/",RIGHT(C73,2))</f>
        <v>def 20/19</v>
      </c>
      <c r="G74" s="111" t="s">
        <v>66</v>
      </c>
      <c r="H74" s="110" t="str">
        <f>CONCATENATE("def ",RIGHT(G73,2),"/",RIGHT(E73,2))</f>
        <v>def 21/20</v>
      </c>
      <c r="I74" s="111" t="s">
        <v>66</v>
      </c>
      <c r="J74" s="110" t="str">
        <f>CONCATENATE("def ",RIGHT(I73,2),"/",RIGHT(G73,2))</f>
        <v>def 22/21</v>
      </c>
      <c r="K74" s="111" t="s">
        <v>66</v>
      </c>
      <c r="L74" s="110" t="str">
        <f>CONCATENATE("def ",RIGHT(K73,2),"/",RIGHT(I73,2))</f>
        <v>def 23/22</v>
      </c>
      <c r="M74" s="111" t="s">
        <v>66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68</v>
      </c>
      <c r="C75" s="182">
        <v>1.9362511893434824</v>
      </c>
      <c r="D75" s="183">
        <v>6.1051189343482415E-2</v>
      </c>
      <c r="E75" s="182">
        <v>1.5508701472556894</v>
      </c>
      <c r="F75" s="183">
        <f t="shared" ref="F75:J87" si="12">IFERROR(E75-C75,"-")</f>
        <v>-0.385381042087793</v>
      </c>
      <c r="G75" s="182" t="s">
        <v>226</v>
      </c>
      <c r="H75" s="183" t="str">
        <f t="shared" si="12"/>
        <v>-</v>
      </c>
      <c r="I75" s="182" t="s">
        <v>226</v>
      </c>
      <c r="J75" s="183" t="str">
        <f t="shared" si="12"/>
        <v>-</v>
      </c>
      <c r="K75" s="182">
        <v>1.8437917222963951</v>
      </c>
      <c r="L75" s="183" t="str">
        <f t="shared" ref="L75:L87" si="13">IFERROR(K75-I75,"-")</f>
        <v>-</v>
      </c>
      <c r="M75" s="182">
        <v>2.0355677154582765</v>
      </c>
      <c r="N75" s="183">
        <f>IFERROR(M75-K75,"-")</f>
        <v>0.19177599316188143</v>
      </c>
      <c r="O75" s="183">
        <f>IFERROR(M75-C75,"-")</f>
        <v>9.9316526114794135E-2</v>
      </c>
    </row>
    <row r="76" spans="1:16" x14ac:dyDescent="0.25">
      <c r="A76" s="1"/>
      <c r="B76" s="112" t="s">
        <v>70</v>
      </c>
      <c r="C76" s="182">
        <v>1.8925399644760212</v>
      </c>
      <c r="D76" s="183">
        <v>-0.43126154940118666</v>
      </c>
      <c r="E76" s="182">
        <v>1.7258248009101251</v>
      </c>
      <c r="F76" s="183">
        <f t="shared" si="12"/>
        <v>-0.16671516356589611</v>
      </c>
      <c r="G76" s="182" t="s">
        <v>226</v>
      </c>
      <c r="H76" s="183" t="str">
        <f t="shared" si="12"/>
        <v>-</v>
      </c>
      <c r="I76" s="182" t="s">
        <v>226</v>
      </c>
      <c r="J76" s="183" t="str">
        <f t="shared" si="12"/>
        <v>-</v>
      </c>
      <c r="K76" s="182">
        <v>1.7271557271557272</v>
      </c>
      <c r="L76" s="183" t="str">
        <f t="shared" si="13"/>
        <v>-</v>
      </c>
      <c r="M76" s="182">
        <v>2.141025641025641</v>
      </c>
      <c r="N76" s="183">
        <f t="shared" ref="N76:N79" si="14">IFERROR(M76-K76,"-")</f>
        <v>0.41386991386991379</v>
      </c>
      <c r="O76" s="183">
        <f t="shared" ref="O76:O79" si="15">IFERROR(M76-C76,"-")</f>
        <v>0.24848567654961973</v>
      </c>
    </row>
    <row r="77" spans="1:16" x14ac:dyDescent="0.25">
      <c r="A77" s="1"/>
      <c r="B77" s="112" t="s">
        <v>72</v>
      </c>
      <c r="C77" s="182">
        <v>2.0984419263456089</v>
      </c>
      <c r="D77" s="183">
        <v>4.3867287501307306E-2</v>
      </c>
      <c r="E77" s="182">
        <v>1.4400494437577256</v>
      </c>
      <c r="F77" s="183">
        <f t="shared" si="12"/>
        <v>-0.6583924825878833</v>
      </c>
      <c r="G77" s="182" t="s">
        <v>226</v>
      </c>
      <c r="H77" s="183" t="str">
        <f t="shared" si="12"/>
        <v>-</v>
      </c>
      <c r="I77" s="182" t="s">
        <v>226</v>
      </c>
      <c r="J77" s="183" t="str">
        <f t="shared" si="12"/>
        <v>-</v>
      </c>
      <c r="K77" s="182">
        <v>1.712907117008444</v>
      </c>
      <c r="L77" s="183" t="str">
        <f t="shared" si="13"/>
        <v>-</v>
      </c>
      <c r="M77" s="182">
        <v>1.9730769230769232</v>
      </c>
      <c r="N77" s="183">
        <f t="shared" si="14"/>
        <v>0.26016980606847917</v>
      </c>
      <c r="O77" s="183">
        <f t="shared" si="15"/>
        <v>-0.12536500326868572</v>
      </c>
    </row>
    <row r="78" spans="1:16" x14ac:dyDescent="0.25">
      <c r="A78" s="1"/>
      <c r="B78" s="112" t="s">
        <v>74</v>
      </c>
      <c r="C78" s="182">
        <v>2.3683206106870229</v>
      </c>
      <c r="D78" s="183">
        <v>0.46420076049975711</v>
      </c>
      <c r="E78" s="182" t="s">
        <v>226</v>
      </c>
      <c r="F78" s="183" t="str">
        <f t="shared" si="12"/>
        <v>-</v>
      </c>
      <c r="G78" s="182" t="s">
        <v>226</v>
      </c>
      <c r="H78" s="183" t="str">
        <f t="shared" si="12"/>
        <v>-</v>
      </c>
      <c r="I78" s="182">
        <v>1.7625570776255708</v>
      </c>
      <c r="J78" s="183" t="str">
        <f t="shared" si="12"/>
        <v>-</v>
      </c>
      <c r="K78" s="182">
        <v>1.7098150782361308</v>
      </c>
      <c r="L78" s="183">
        <f t="shared" si="13"/>
        <v>-5.274199938944002E-2</v>
      </c>
      <c r="M78" s="182">
        <v>1.8083462132921175</v>
      </c>
      <c r="N78" s="183">
        <f t="shared" si="14"/>
        <v>9.8531135055986763E-2</v>
      </c>
      <c r="O78" s="183">
        <f t="shared" si="15"/>
        <v>-0.5599743973949054</v>
      </c>
    </row>
    <row r="79" spans="1:16" x14ac:dyDescent="0.25">
      <c r="A79" s="1"/>
      <c r="B79" s="112" t="s">
        <v>76</v>
      </c>
      <c r="C79" s="182">
        <v>2.4566353187042842</v>
      </c>
      <c r="D79" s="183">
        <v>0.58206487196888901</v>
      </c>
      <c r="E79" s="182" t="s">
        <v>226</v>
      </c>
      <c r="F79" s="183" t="str">
        <f t="shared" si="12"/>
        <v>-</v>
      </c>
      <c r="G79" s="182" t="s">
        <v>226</v>
      </c>
      <c r="H79" s="183" t="str">
        <f t="shared" si="12"/>
        <v>-</v>
      </c>
      <c r="I79" s="182">
        <v>1.60075329566855</v>
      </c>
      <c r="J79" s="183" t="str">
        <f t="shared" si="12"/>
        <v>-</v>
      </c>
      <c r="K79" s="182">
        <v>1.8241308793456033</v>
      </c>
      <c r="L79" s="183">
        <f t="shared" si="13"/>
        <v>0.22337758367705329</v>
      </c>
      <c r="M79" s="182">
        <v>2.0141129032258065</v>
      </c>
      <c r="N79" s="183">
        <f t="shared" si="14"/>
        <v>0.18998202388020324</v>
      </c>
      <c r="O79" s="183">
        <f t="shared" si="15"/>
        <v>-0.4425224154784777</v>
      </c>
    </row>
    <row r="80" spans="1:16" x14ac:dyDescent="0.25">
      <c r="A80" s="1"/>
      <c r="B80" s="112" t="s">
        <v>78</v>
      </c>
      <c r="C80" s="182">
        <v>2.6570771001150746</v>
      </c>
      <c r="D80" s="183">
        <v>0.84859556796733182</v>
      </c>
      <c r="E80" s="182" t="s">
        <v>226</v>
      </c>
      <c r="F80" s="183" t="str">
        <f t="shared" si="12"/>
        <v>-</v>
      </c>
      <c r="G80" s="182" t="s">
        <v>226</v>
      </c>
      <c r="H80" s="183" t="str">
        <f t="shared" si="12"/>
        <v>-</v>
      </c>
      <c r="I80" s="182">
        <v>1.8062953995157385</v>
      </c>
      <c r="J80" s="183" t="str">
        <f t="shared" si="12"/>
        <v>-</v>
      </c>
      <c r="K80" s="182">
        <v>1.8506493506493507</v>
      </c>
      <c r="L80" s="183">
        <f t="shared" si="13"/>
        <v>4.4353951133612179E-2</v>
      </c>
      <c r="M80" s="182"/>
      <c r="N80" s="183"/>
      <c r="O80" s="183"/>
    </row>
    <row r="81" spans="1:16" x14ac:dyDescent="0.25">
      <c r="A81" s="1"/>
      <c r="B81" s="112" t="s">
        <v>80</v>
      </c>
      <c r="C81" s="182">
        <v>2.2135306553911205</v>
      </c>
      <c r="D81" s="183">
        <v>0.12421026704160587</v>
      </c>
      <c r="E81" s="182" t="s">
        <v>226</v>
      </c>
      <c r="F81" s="183" t="str">
        <f t="shared" si="12"/>
        <v>-</v>
      </c>
      <c r="G81" s="182" t="s">
        <v>226</v>
      </c>
      <c r="H81" s="183" t="str">
        <f t="shared" si="12"/>
        <v>-</v>
      </c>
      <c r="I81" s="182">
        <v>2.5428571428571427</v>
      </c>
      <c r="J81" s="183" t="str">
        <f t="shared" si="12"/>
        <v>-</v>
      </c>
      <c r="K81" s="182" t="s">
        <v>226</v>
      </c>
      <c r="L81" s="183" t="str">
        <f t="shared" si="13"/>
        <v>-</v>
      </c>
      <c r="M81" s="182"/>
      <c r="N81" s="183"/>
      <c r="O81" s="183"/>
    </row>
    <row r="82" spans="1:16" x14ac:dyDescent="0.25">
      <c r="A82" s="1"/>
      <c r="B82" s="112" t="s">
        <v>82</v>
      </c>
      <c r="C82" s="182">
        <v>1.9748691099476441</v>
      </c>
      <c r="D82" s="183">
        <v>-0.46152380470614029</v>
      </c>
      <c r="E82" s="182" t="s">
        <v>226</v>
      </c>
      <c r="F82" s="183" t="str">
        <f t="shared" si="12"/>
        <v>-</v>
      </c>
      <c r="G82" s="182" t="s">
        <v>226</v>
      </c>
      <c r="H82" s="183" t="str">
        <f t="shared" si="12"/>
        <v>-</v>
      </c>
      <c r="I82" s="182">
        <v>1.5124113475177305</v>
      </c>
      <c r="J82" s="183" t="str">
        <f t="shared" si="12"/>
        <v>-</v>
      </c>
      <c r="K82" s="182" t="s">
        <v>226</v>
      </c>
      <c r="L82" s="183" t="str">
        <f t="shared" si="13"/>
        <v>-</v>
      </c>
      <c r="M82" s="182"/>
      <c r="N82" s="183"/>
      <c r="O82" s="183"/>
    </row>
    <row r="83" spans="1:16" x14ac:dyDescent="0.25">
      <c r="A83" s="1"/>
      <c r="B83" s="112" t="s">
        <v>84</v>
      </c>
      <c r="C83" s="182">
        <v>2.0293594306049823</v>
      </c>
      <c r="D83" s="183">
        <v>-0.34221417345593164</v>
      </c>
      <c r="E83" s="182" t="s">
        <v>226</v>
      </c>
      <c r="F83" s="183" t="str">
        <f t="shared" si="12"/>
        <v>-</v>
      </c>
      <c r="G83" s="182" t="s">
        <v>226</v>
      </c>
      <c r="H83" s="183" t="str">
        <f t="shared" si="12"/>
        <v>-</v>
      </c>
      <c r="I83" s="182">
        <v>1.641711229946524</v>
      </c>
      <c r="J83" s="183" t="str">
        <f t="shared" si="12"/>
        <v>-</v>
      </c>
      <c r="K83" s="182">
        <v>1.941908713692946</v>
      </c>
      <c r="L83" s="183">
        <f t="shared" si="13"/>
        <v>0.30019748374642208</v>
      </c>
      <c r="M83" s="182"/>
      <c r="N83" s="183"/>
      <c r="O83" s="183"/>
    </row>
    <row r="84" spans="1:16" x14ac:dyDescent="0.25">
      <c r="A84" s="1"/>
      <c r="B84" s="112" t="s">
        <v>86</v>
      </c>
      <c r="C84" s="182">
        <v>2.5714285714285716</v>
      </c>
      <c r="D84" s="183">
        <v>0.77991703010318081</v>
      </c>
      <c r="E84" s="182" t="s">
        <v>226</v>
      </c>
      <c r="F84" s="183" t="str">
        <f t="shared" si="12"/>
        <v>-</v>
      </c>
      <c r="G84" s="182" t="s">
        <v>226</v>
      </c>
      <c r="H84" s="183" t="str">
        <f t="shared" si="12"/>
        <v>-</v>
      </c>
      <c r="I84" s="182">
        <v>2.6287425149700598</v>
      </c>
      <c r="J84" s="183" t="str">
        <f t="shared" si="12"/>
        <v>-</v>
      </c>
      <c r="K84" s="182">
        <v>1.7837837837837838</v>
      </c>
      <c r="L84" s="183">
        <f t="shared" si="13"/>
        <v>-0.84495873118627607</v>
      </c>
      <c r="M84" s="182"/>
      <c r="N84" s="183"/>
      <c r="O84" s="183"/>
    </row>
    <row r="85" spans="1:16" x14ac:dyDescent="0.25">
      <c r="A85" s="1"/>
      <c r="B85" s="112" t="s">
        <v>88</v>
      </c>
      <c r="C85" s="182">
        <v>1.8065187239944522</v>
      </c>
      <c r="D85" s="183">
        <v>-0.3808011607317725</v>
      </c>
      <c r="E85" s="182" t="s">
        <v>226</v>
      </c>
      <c r="F85" s="183" t="str">
        <f t="shared" si="12"/>
        <v>-</v>
      </c>
      <c r="G85" s="182" t="s">
        <v>226</v>
      </c>
      <c r="H85" s="183" t="str">
        <f t="shared" si="12"/>
        <v>-</v>
      </c>
      <c r="I85" s="182">
        <v>1.7217391304347827</v>
      </c>
      <c r="J85" s="183" t="str">
        <f t="shared" si="12"/>
        <v>-</v>
      </c>
      <c r="K85" s="182">
        <v>1.834140435835351</v>
      </c>
      <c r="L85" s="183">
        <f t="shared" si="13"/>
        <v>0.11240130540056836</v>
      </c>
      <c r="M85" s="182"/>
      <c r="N85" s="183"/>
      <c r="O85" s="183"/>
    </row>
    <row r="86" spans="1:16" x14ac:dyDescent="0.25">
      <c r="A86" s="1"/>
      <c r="B86" s="112" t="s">
        <v>90</v>
      </c>
      <c r="C86" s="182">
        <v>1.7956577266922094</v>
      </c>
      <c r="D86" s="183">
        <v>-5.0353405033208176E-2</v>
      </c>
      <c r="E86" s="182" t="s">
        <v>226</v>
      </c>
      <c r="F86" s="183" t="str">
        <f t="shared" si="12"/>
        <v>-</v>
      </c>
      <c r="G86" s="182" t="s">
        <v>226</v>
      </c>
      <c r="H86" s="183" t="str">
        <f t="shared" si="12"/>
        <v>-</v>
      </c>
      <c r="I86" s="182">
        <v>1.7701317715959004</v>
      </c>
      <c r="J86" s="183" t="str">
        <f t="shared" si="12"/>
        <v>-</v>
      </c>
      <c r="K86" s="182">
        <v>1.8573141486810552</v>
      </c>
      <c r="L86" s="183">
        <f t="shared" si="13"/>
        <v>8.718237708515475E-2</v>
      </c>
      <c r="M86" s="182"/>
      <c r="N86" s="183"/>
      <c r="O86" s="183"/>
    </row>
    <row r="87" spans="1:16" ht="15.75" x14ac:dyDescent="0.25">
      <c r="B87" s="115" t="s">
        <v>27</v>
      </c>
      <c r="C87" s="184">
        <v>2.109933577132622</v>
      </c>
      <c r="D87" s="185">
        <v>9.605797904649771E-2</v>
      </c>
      <c r="E87" s="184" t="s">
        <v>226</v>
      </c>
      <c r="F87" s="185" t="str">
        <f t="shared" si="12"/>
        <v>-</v>
      </c>
      <c r="G87" s="184" t="s">
        <v>226</v>
      </c>
      <c r="H87" s="185" t="str">
        <f t="shared" si="12"/>
        <v>-</v>
      </c>
      <c r="I87" s="184">
        <v>1.9616059247709998</v>
      </c>
      <c r="J87" s="185" t="str">
        <f t="shared" si="12"/>
        <v>-</v>
      </c>
      <c r="K87" s="184">
        <v>1.8250295780202446</v>
      </c>
      <c r="L87" s="185">
        <f t="shared" si="13"/>
        <v>-0.13657634675075525</v>
      </c>
      <c r="M87" s="184">
        <v>1.9994175888177053</v>
      </c>
      <c r="N87" s="185">
        <v>0.24103021920958567</v>
      </c>
      <c r="O87" s="185">
        <v>-0.13894494246581268</v>
      </c>
    </row>
    <row r="88" spans="1:16" ht="6" customHeight="1" x14ac:dyDescent="0.25"/>
    <row r="89" spans="1:16" x14ac:dyDescent="0.25">
      <c r="B89" s="103" t="s">
        <v>52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262" t="s">
        <v>305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112</v>
      </c>
    </row>
    <row r="94" spans="1:16" ht="22.5" thickTop="1" thickBot="1" x14ac:dyDescent="0.3">
      <c r="B94" s="119" t="s">
        <v>93</v>
      </c>
      <c r="C94" s="299" t="s">
        <v>29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1"/>
    </row>
    <row r="95" spans="1:16" ht="22.5" thickTop="1" thickBot="1" x14ac:dyDescent="0.3">
      <c r="B95" s="107"/>
      <c r="C95" s="290">
        <v>2019</v>
      </c>
      <c r="D95" s="291"/>
      <c r="E95" s="292" t="s">
        <v>282</v>
      </c>
      <c r="F95" s="291"/>
      <c r="G95" s="292" t="s">
        <v>283</v>
      </c>
      <c r="H95" s="291"/>
      <c r="I95" s="292" t="s">
        <v>284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CONCATENATE("def ",RIGHT(C95,2),"/",RIGHT(C95-1,2))</f>
        <v>def 19/18</v>
      </c>
      <c r="E96" s="111" t="s">
        <v>66</v>
      </c>
      <c r="F96" s="110" t="str">
        <f>CONCATENATE("def ",RIGHT(E95,2),"/",RIGHT(C95,2))</f>
        <v>def 20/19</v>
      </c>
      <c r="G96" s="111" t="s">
        <v>66</v>
      </c>
      <c r="H96" s="110" t="str">
        <f>CONCATENATE("def ",RIGHT(G95,2),"/",RIGHT(E95,2))</f>
        <v>def 21/20</v>
      </c>
      <c r="I96" s="111" t="s">
        <v>66</v>
      </c>
      <c r="J96" s="110" t="str">
        <f>CONCATENATE("def ",RIGHT(I95,2),"/",RIGHT(G95,2))</f>
        <v>def 22/21</v>
      </c>
      <c r="K96" s="111" t="s">
        <v>66</v>
      </c>
      <c r="L96" s="110" t="str">
        <f>CONCATENATE("def ",RIGHT(K95,2),"/",RIGHT(I95,2))</f>
        <v>def 23/22</v>
      </c>
      <c r="M96" s="111" t="s">
        <v>66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68</v>
      </c>
      <c r="C97" s="182" t="s">
        <v>226</v>
      </c>
      <c r="D97" s="183" t="s">
        <v>226</v>
      </c>
      <c r="E97" s="182" t="s">
        <v>226</v>
      </c>
      <c r="F97" s="183" t="str">
        <f t="shared" ref="F97:J109" si="16">IFERROR(E97-C97,"-")</f>
        <v>-</v>
      </c>
      <c r="G97" s="182" t="s">
        <v>226</v>
      </c>
      <c r="H97" s="183" t="str">
        <f t="shared" si="16"/>
        <v>-</v>
      </c>
      <c r="I97" s="182" t="s">
        <v>226</v>
      </c>
      <c r="J97" s="183" t="str">
        <f t="shared" si="16"/>
        <v>-</v>
      </c>
      <c r="K97" s="182" t="s">
        <v>226</v>
      </c>
      <c r="L97" s="183" t="str">
        <f t="shared" ref="L97:L109" si="17">IFERROR(K97-I97,"-")</f>
        <v>-</v>
      </c>
      <c r="M97" s="182" t="s">
        <v>226</v>
      </c>
      <c r="N97" s="183" t="str">
        <f>IFERROR(M97-K97,"-")</f>
        <v>-</v>
      </c>
      <c r="O97" s="183" t="str">
        <f>IFERROR(M97-C97,"-")</f>
        <v>-</v>
      </c>
    </row>
    <row r="98" spans="2:15" x14ac:dyDescent="0.25">
      <c r="B98" s="112" t="s">
        <v>70</v>
      </c>
      <c r="C98" s="182" t="s">
        <v>226</v>
      </c>
      <c r="D98" s="183" t="s">
        <v>226</v>
      </c>
      <c r="E98" s="182" t="s">
        <v>226</v>
      </c>
      <c r="F98" s="183" t="str">
        <f t="shared" si="16"/>
        <v>-</v>
      </c>
      <c r="G98" s="182" t="s">
        <v>226</v>
      </c>
      <c r="H98" s="183" t="str">
        <f t="shared" si="16"/>
        <v>-</v>
      </c>
      <c r="I98" s="182" t="s">
        <v>226</v>
      </c>
      <c r="J98" s="183" t="str">
        <f t="shared" si="16"/>
        <v>-</v>
      </c>
      <c r="K98" s="182" t="s">
        <v>226</v>
      </c>
      <c r="L98" s="183" t="str">
        <f t="shared" si="17"/>
        <v>-</v>
      </c>
      <c r="M98" s="182" t="s">
        <v>226</v>
      </c>
      <c r="N98" s="183" t="str">
        <f t="shared" ref="N98:N108" si="18">IFERROR(M98-K98,"-")</f>
        <v>-</v>
      </c>
      <c r="O98" s="183" t="str">
        <f t="shared" ref="O98:O108" si="19">IFERROR(M98-C98,"-")</f>
        <v>-</v>
      </c>
    </row>
    <row r="99" spans="2:15" x14ac:dyDescent="0.25">
      <c r="B99" s="112" t="s">
        <v>72</v>
      </c>
      <c r="C99" s="182" t="s">
        <v>226</v>
      </c>
      <c r="D99" s="183" t="s">
        <v>226</v>
      </c>
      <c r="E99" s="182" t="s">
        <v>226</v>
      </c>
      <c r="F99" s="183" t="str">
        <f t="shared" si="16"/>
        <v>-</v>
      </c>
      <c r="G99" s="182" t="s">
        <v>226</v>
      </c>
      <c r="H99" s="183" t="str">
        <f t="shared" si="16"/>
        <v>-</v>
      </c>
      <c r="I99" s="182" t="s">
        <v>226</v>
      </c>
      <c r="J99" s="183" t="str">
        <f t="shared" si="16"/>
        <v>-</v>
      </c>
      <c r="K99" s="182" t="s">
        <v>226</v>
      </c>
      <c r="L99" s="183" t="str">
        <f t="shared" si="17"/>
        <v>-</v>
      </c>
      <c r="M99" s="182" t="s">
        <v>226</v>
      </c>
      <c r="N99" s="183" t="str">
        <f t="shared" si="18"/>
        <v>-</v>
      </c>
      <c r="O99" s="183" t="str">
        <f t="shared" si="19"/>
        <v>-</v>
      </c>
    </row>
    <row r="100" spans="2:15" x14ac:dyDescent="0.25">
      <c r="B100" s="112" t="s">
        <v>74</v>
      </c>
      <c r="C100" s="182" t="s">
        <v>226</v>
      </c>
      <c r="D100" s="183" t="s">
        <v>226</v>
      </c>
      <c r="E100" s="182" t="s">
        <v>226</v>
      </c>
      <c r="F100" s="183" t="str">
        <f t="shared" si="16"/>
        <v>-</v>
      </c>
      <c r="G100" s="182" t="s">
        <v>226</v>
      </c>
      <c r="H100" s="183" t="str">
        <f t="shared" si="16"/>
        <v>-</v>
      </c>
      <c r="I100" s="182" t="s">
        <v>226</v>
      </c>
      <c r="J100" s="183" t="str">
        <f t="shared" si="16"/>
        <v>-</v>
      </c>
      <c r="K100" s="182" t="s">
        <v>226</v>
      </c>
      <c r="L100" s="183" t="str">
        <f t="shared" si="17"/>
        <v>-</v>
      </c>
      <c r="M100" s="182" t="s">
        <v>226</v>
      </c>
      <c r="N100" s="183" t="str">
        <f t="shared" si="18"/>
        <v>-</v>
      </c>
      <c r="O100" s="183" t="str">
        <f t="shared" si="19"/>
        <v>-</v>
      </c>
    </row>
    <row r="101" spans="2:15" x14ac:dyDescent="0.25">
      <c r="B101" s="112" t="s">
        <v>76</v>
      </c>
      <c r="C101" s="182" t="s">
        <v>226</v>
      </c>
      <c r="D101" s="183" t="s">
        <v>226</v>
      </c>
      <c r="E101" s="182" t="s">
        <v>226</v>
      </c>
      <c r="F101" s="183" t="str">
        <f t="shared" si="16"/>
        <v>-</v>
      </c>
      <c r="G101" s="182" t="s">
        <v>226</v>
      </c>
      <c r="H101" s="183" t="str">
        <f t="shared" si="16"/>
        <v>-</v>
      </c>
      <c r="I101" s="182" t="s">
        <v>226</v>
      </c>
      <c r="J101" s="183" t="str">
        <f t="shared" si="16"/>
        <v>-</v>
      </c>
      <c r="K101" s="182" t="s">
        <v>226</v>
      </c>
      <c r="L101" s="183" t="str">
        <f t="shared" si="17"/>
        <v>-</v>
      </c>
      <c r="M101" s="182" t="s">
        <v>226</v>
      </c>
      <c r="N101" s="183" t="str">
        <f t="shared" si="18"/>
        <v>-</v>
      </c>
      <c r="O101" s="183" t="str">
        <f t="shared" si="19"/>
        <v>-</v>
      </c>
    </row>
    <row r="102" spans="2:15" x14ac:dyDescent="0.25">
      <c r="B102" s="112" t="s">
        <v>78</v>
      </c>
      <c r="C102" s="182" t="s">
        <v>226</v>
      </c>
      <c r="D102" s="183" t="s">
        <v>226</v>
      </c>
      <c r="E102" s="182" t="s">
        <v>226</v>
      </c>
      <c r="F102" s="183" t="str">
        <f t="shared" si="16"/>
        <v>-</v>
      </c>
      <c r="G102" s="182" t="s">
        <v>226</v>
      </c>
      <c r="H102" s="183" t="str">
        <f t="shared" si="16"/>
        <v>-</v>
      </c>
      <c r="I102" s="182" t="s">
        <v>226</v>
      </c>
      <c r="J102" s="183" t="str">
        <f t="shared" si="16"/>
        <v>-</v>
      </c>
      <c r="K102" s="182" t="s">
        <v>226</v>
      </c>
      <c r="L102" s="183" t="str">
        <f t="shared" si="17"/>
        <v>-</v>
      </c>
      <c r="M102" s="182" t="s">
        <v>226</v>
      </c>
      <c r="N102" s="183" t="str">
        <f t="shared" si="18"/>
        <v>-</v>
      </c>
      <c r="O102" s="183" t="str">
        <f t="shared" si="19"/>
        <v>-</v>
      </c>
    </row>
    <row r="103" spans="2:15" x14ac:dyDescent="0.25">
      <c r="B103" s="112" t="s">
        <v>80</v>
      </c>
      <c r="C103" s="182" t="s">
        <v>226</v>
      </c>
      <c r="D103" s="183" t="s">
        <v>226</v>
      </c>
      <c r="E103" s="182" t="s">
        <v>226</v>
      </c>
      <c r="F103" s="183" t="str">
        <f t="shared" si="16"/>
        <v>-</v>
      </c>
      <c r="G103" s="182" t="s">
        <v>226</v>
      </c>
      <c r="H103" s="183" t="str">
        <f t="shared" si="16"/>
        <v>-</v>
      </c>
      <c r="I103" s="182" t="s">
        <v>226</v>
      </c>
      <c r="J103" s="183" t="str">
        <f t="shared" si="16"/>
        <v>-</v>
      </c>
      <c r="K103" s="182" t="s">
        <v>226</v>
      </c>
      <c r="L103" s="183" t="str">
        <f t="shared" si="17"/>
        <v>-</v>
      </c>
      <c r="M103" s="182" t="s">
        <v>226</v>
      </c>
      <c r="N103" s="183" t="str">
        <f t="shared" si="18"/>
        <v>-</v>
      </c>
      <c r="O103" s="183" t="str">
        <f t="shared" si="19"/>
        <v>-</v>
      </c>
    </row>
    <row r="104" spans="2:15" x14ac:dyDescent="0.25">
      <c r="B104" s="112" t="s">
        <v>82</v>
      </c>
      <c r="C104" s="182" t="s">
        <v>226</v>
      </c>
      <c r="D104" s="183" t="s">
        <v>226</v>
      </c>
      <c r="E104" s="182" t="s">
        <v>226</v>
      </c>
      <c r="F104" s="183" t="str">
        <f t="shared" si="16"/>
        <v>-</v>
      </c>
      <c r="G104" s="182" t="s">
        <v>226</v>
      </c>
      <c r="H104" s="183" t="str">
        <f t="shared" si="16"/>
        <v>-</v>
      </c>
      <c r="I104" s="182" t="s">
        <v>226</v>
      </c>
      <c r="J104" s="183" t="str">
        <f t="shared" si="16"/>
        <v>-</v>
      </c>
      <c r="K104" s="182" t="s">
        <v>226</v>
      </c>
      <c r="L104" s="183" t="str">
        <f t="shared" si="17"/>
        <v>-</v>
      </c>
      <c r="M104" s="182" t="s">
        <v>226</v>
      </c>
      <c r="N104" s="183" t="str">
        <f t="shared" si="18"/>
        <v>-</v>
      </c>
      <c r="O104" s="183" t="str">
        <f t="shared" si="19"/>
        <v>-</v>
      </c>
    </row>
    <row r="105" spans="2:15" x14ac:dyDescent="0.25">
      <c r="B105" s="112" t="s">
        <v>84</v>
      </c>
      <c r="C105" s="182" t="s">
        <v>226</v>
      </c>
      <c r="D105" s="183" t="s">
        <v>226</v>
      </c>
      <c r="E105" s="182" t="s">
        <v>226</v>
      </c>
      <c r="F105" s="183" t="str">
        <f t="shared" si="16"/>
        <v>-</v>
      </c>
      <c r="G105" s="182" t="s">
        <v>226</v>
      </c>
      <c r="H105" s="183" t="str">
        <f t="shared" si="16"/>
        <v>-</v>
      </c>
      <c r="I105" s="182" t="s">
        <v>226</v>
      </c>
      <c r="J105" s="183" t="str">
        <f t="shared" si="16"/>
        <v>-</v>
      </c>
      <c r="K105" s="182" t="s">
        <v>226</v>
      </c>
      <c r="L105" s="183" t="str">
        <f t="shared" si="17"/>
        <v>-</v>
      </c>
      <c r="M105" s="182" t="s">
        <v>226</v>
      </c>
      <c r="N105" s="183" t="str">
        <f t="shared" si="18"/>
        <v>-</v>
      </c>
      <c r="O105" s="183" t="str">
        <f t="shared" si="19"/>
        <v>-</v>
      </c>
    </row>
    <row r="106" spans="2:15" x14ac:dyDescent="0.25">
      <c r="B106" s="112" t="s">
        <v>86</v>
      </c>
      <c r="C106" s="182" t="s">
        <v>226</v>
      </c>
      <c r="D106" s="183" t="s">
        <v>226</v>
      </c>
      <c r="E106" s="182" t="s">
        <v>226</v>
      </c>
      <c r="F106" s="183" t="str">
        <f t="shared" si="16"/>
        <v>-</v>
      </c>
      <c r="G106" s="182" t="s">
        <v>226</v>
      </c>
      <c r="H106" s="183" t="str">
        <f t="shared" si="16"/>
        <v>-</v>
      </c>
      <c r="I106" s="182" t="s">
        <v>226</v>
      </c>
      <c r="J106" s="183" t="str">
        <f t="shared" si="16"/>
        <v>-</v>
      </c>
      <c r="K106" s="182" t="s">
        <v>226</v>
      </c>
      <c r="L106" s="183" t="str">
        <f t="shared" si="17"/>
        <v>-</v>
      </c>
      <c r="M106" s="182" t="s">
        <v>226</v>
      </c>
      <c r="N106" s="183" t="str">
        <f t="shared" si="18"/>
        <v>-</v>
      </c>
      <c r="O106" s="183" t="str">
        <f t="shared" si="19"/>
        <v>-</v>
      </c>
    </row>
    <row r="107" spans="2:15" x14ac:dyDescent="0.25">
      <c r="B107" s="112" t="s">
        <v>88</v>
      </c>
      <c r="C107" s="182" t="s">
        <v>226</v>
      </c>
      <c r="D107" s="183" t="s">
        <v>226</v>
      </c>
      <c r="E107" s="182" t="s">
        <v>226</v>
      </c>
      <c r="F107" s="183" t="str">
        <f t="shared" si="16"/>
        <v>-</v>
      </c>
      <c r="G107" s="182" t="s">
        <v>226</v>
      </c>
      <c r="H107" s="183" t="str">
        <f t="shared" si="16"/>
        <v>-</v>
      </c>
      <c r="I107" s="182" t="s">
        <v>226</v>
      </c>
      <c r="J107" s="183" t="str">
        <f t="shared" si="16"/>
        <v>-</v>
      </c>
      <c r="K107" s="182" t="s">
        <v>226</v>
      </c>
      <c r="L107" s="183" t="str">
        <f t="shared" si="17"/>
        <v>-</v>
      </c>
      <c r="M107" s="182" t="s">
        <v>226</v>
      </c>
      <c r="N107" s="183" t="str">
        <f t="shared" si="18"/>
        <v>-</v>
      </c>
      <c r="O107" s="183" t="str">
        <f t="shared" si="19"/>
        <v>-</v>
      </c>
    </row>
    <row r="108" spans="2:15" x14ac:dyDescent="0.25">
      <c r="B108" s="112" t="s">
        <v>90</v>
      </c>
      <c r="C108" s="182" t="s">
        <v>226</v>
      </c>
      <c r="D108" s="183" t="s">
        <v>226</v>
      </c>
      <c r="E108" s="182" t="s">
        <v>226</v>
      </c>
      <c r="F108" s="183" t="str">
        <f t="shared" si="16"/>
        <v>-</v>
      </c>
      <c r="G108" s="182" t="s">
        <v>226</v>
      </c>
      <c r="H108" s="183" t="str">
        <f t="shared" si="16"/>
        <v>-</v>
      </c>
      <c r="I108" s="182" t="s">
        <v>226</v>
      </c>
      <c r="J108" s="183" t="str">
        <f t="shared" si="16"/>
        <v>-</v>
      </c>
      <c r="K108" s="182" t="s">
        <v>226</v>
      </c>
      <c r="L108" s="183" t="str">
        <f t="shared" si="17"/>
        <v>-</v>
      </c>
      <c r="M108" s="182" t="s">
        <v>226</v>
      </c>
      <c r="N108" s="183" t="str">
        <f t="shared" si="18"/>
        <v>-</v>
      </c>
      <c r="O108" s="183" t="str">
        <f t="shared" si="19"/>
        <v>-</v>
      </c>
    </row>
    <row r="109" spans="2:15" ht="15.75" x14ac:dyDescent="0.25">
      <c r="B109" s="115" t="s">
        <v>27</v>
      </c>
      <c r="C109" s="184" t="s">
        <v>226</v>
      </c>
      <c r="D109" s="185" t="s">
        <v>226</v>
      </c>
      <c r="E109" s="184" t="s">
        <v>226</v>
      </c>
      <c r="F109" s="185" t="str">
        <f t="shared" si="16"/>
        <v>-</v>
      </c>
      <c r="G109" s="184" t="s">
        <v>226</v>
      </c>
      <c r="H109" s="185" t="str">
        <f t="shared" si="16"/>
        <v>-</v>
      </c>
      <c r="I109" s="184" t="s">
        <v>226</v>
      </c>
      <c r="J109" s="185" t="str">
        <f t="shared" si="16"/>
        <v>-</v>
      </c>
      <c r="K109" s="184" t="s">
        <v>226</v>
      </c>
      <c r="L109" s="185" t="str">
        <f t="shared" si="17"/>
        <v>-</v>
      </c>
      <c r="M109" s="184" t="s">
        <v>226</v>
      </c>
      <c r="N109" s="185" t="s">
        <v>226</v>
      </c>
      <c r="O109" s="185" t="s">
        <v>226</v>
      </c>
    </row>
    <row r="110" spans="2:15" ht="6" customHeight="1" x14ac:dyDescent="0.25"/>
    <row r="111" spans="2:15" x14ac:dyDescent="0.25">
      <c r="B111" s="103" t="s">
        <v>52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B8F85-FB50-463D-8115-870DE347D21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7AE4-45E0-4708-9F99-148C998FBFDA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/>
    </row>
    <row r="2" spans="1:17" ht="18.75" x14ac:dyDescent="0.3">
      <c r="D2" s="190"/>
    </row>
    <row r="4" spans="1:17" ht="48.75" customHeight="1" thickBot="1" x14ac:dyDescent="0.3">
      <c r="B4" s="262" t="s">
        <v>306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Q4" s="1" t="s">
        <v>147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148</v>
      </c>
    </row>
    <row r="6" spans="1:17" ht="22.5" thickTop="1" thickBot="1" x14ac:dyDescent="0.3">
      <c r="B6" s="107"/>
      <c r="C6" s="287" t="s">
        <v>149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7" ht="22.5" thickTop="1" thickBot="1" x14ac:dyDescent="0.3">
      <c r="B7" s="107"/>
      <c r="C7" s="290">
        <v>2019</v>
      </c>
      <c r="D7" s="291"/>
      <c r="E7" s="292" t="s">
        <v>282</v>
      </c>
      <c r="F7" s="291"/>
      <c r="G7" s="292" t="s">
        <v>283</v>
      </c>
      <c r="H7" s="291"/>
      <c r="I7" s="292" t="s">
        <v>284</v>
      </c>
      <c r="J7" s="291"/>
      <c r="K7" s="292">
        <v>2023</v>
      </c>
      <c r="L7" s="291"/>
      <c r="M7" s="292">
        <v>2024</v>
      </c>
      <c r="N7" s="293"/>
      <c r="O7" s="294"/>
    </row>
    <row r="8" spans="1:17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67</v>
      </c>
      <c r="B9" s="112" t="s">
        <v>68</v>
      </c>
      <c r="C9" s="191">
        <v>0.51529999999999998</v>
      </c>
      <c r="D9" s="114">
        <v>-9.0218926553672363E-2</v>
      </c>
      <c r="E9" s="191">
        <v>0.56399999999999995</v>
      </c>
      <c r="F9" s="114">
        <f t="shared" ref="F9:L21" si="0">IFERROR(E9/C9-1,"-")</f>
        <v>9.4508053561032312E-2</v>
      </c>
      <c r="G9" s="191">
        <v>0.19170000000000001</v>
      </c>
      <c r="H9" s="114">
        <f t="shared" si="0"/>
        <v>-0.66010638297872337</v>
      </c>
      <c r="I9" s="191">
        <v>0.58840000000000003</v>
      </c>
      <c r="J9" s="114">
        <f t="shared" si="0"/>
        <v>2.0693792383933229</v>
      </c>
      <c r="K9" s="191">
        <v>0.69830000000000003</v>
      </c>
      <c r="L9" s="114">
        <f t="shared" si="0"/>
        <v>0.18677770224337187</v>
      </c>
      <c r="M9" s="191">
        <v>0.69889999999999997</v>
      </c>
      <c r="N9" s="114">
        <f t="shared" ref="N9:N13" si="1">IFERROR(M9/K9-1,"-")</f>
        <v>8.5922955749673235E-4</v>
      </c>
      <c r="O9" s="114">
        <f>IFERROR(M9/C9-1,"-")</f>
        <v>0.35629730254220848</v>
      </c>
    </row>
    <row r="10" spans="1:17" x14ac:dyDescent="0.25">
      <c r="A10" s="1" t="s">
        <v>69</v>
      </c>
      <c r="B10" s="112" t="s">
        <v>70</v>
      </c>
      <c r="C10" s="191">
        <v>0.61759999999999993</v>
      </c>
      <c r="D10" s="114">
        <v>7.5040783034256986E-3</v>
      </c>
      <c r="E10" s="191">
        <v>0.63570000000000004</v>
      </c>
      <c r="F10" s="114">
        <f t="shared" si="0"/>
        <v>2.9306994818653065E-2</v>
      </c>
      <c r="G10" s="191">
        <v>0.2379</v>
      </c>
      <c r="H10" s="114">
        <f t="shared" si="0"/>
        <v>-0.62576687116564422</v>
      </c>
      <c r="I10" s="191">
        <v>0.65049999999999997</v>
      </c>
      <c r="J10" s="114">
        <f t="shared" si="0"/>
        <v>1.7343421605716687</v>
      </c>
      <c r="K10" s="191">
        <v>0.76769999999999994</v>
      </c>
      <c r="L10" s="114">
        <f t="shared" si="0"/>
        <v>0.18016910069177561</v>
      </c>
      <c r="M10" s="191">
        <v>0.77560000000000007</v>
      </c>
      <c r="N10" s="114">
        <f t="shared" si="1"/>
        <v>1.0290478051322216E-2</v>
      </c>
      <c r="O10" s="114">
        <f t="shared" ref="O10:O13" si="2">IFERROR(M10/C10-1,"-")</f>
        <v>0.25582901554404169</v>
      </c>
    </row>
    <row r="11" spans="1:17" x14ac:dyDescent="0.25">
      <c r="A11" s="1" t="s">
        <v>71</v>
      </c>
      <c r="B11" s="112" t="s">
        <v>72</v>
      </c>
      <c r="C11" s="191">
        <v>0.5776</v>
      </c>
      <c r="D11" s="114">
        <v>-7.0186735350933671E-2</v>
      </c>
      <c r="E11" s="191">
        <v>0.2369</v>
      </c>
      <c r="F11" s="114">
        <f t="shared" si="0"/>
        <v>-0.5898545706371191</v>
      </c>
      <c r="G11" s="191">
        <v>0.34399999999999997</v>
      </c>
      <c r="H11" s="114">
        <f t="shared" si="0"/>
        <v>0.45208948923596437</v>
      </c>
      <c r="I11" s="191">
        <v>0.65599999999999992</v>
      </c>
      <c r="J11" s="114">
        <f t="shared" si="0"/>
        <v>0.90697674418604635</v>
      </c>
      <c r="K11" s="191">
        <v>0.75919999999999999</v>
      </c>
      <c r="L11" s="114">
        <f t="shared" si="0"/>
        <v>0.15731707317073185</v>
      </c>
      <c r="M11" s="191">
        <v>0.73299999999999998</v>
      </c>
      <c r="N11" s="114">
        <f t="shared" si="1"/>
        <v>-3.4510010537407765E-2</v>
      </c>
      <c r="O11" s="114">
        <f t="shared" si="2"/>
        <v>0.26904432132963985</v>
      </c>
    </row>
    <row r="12" spans="1:17" x14ac:dyDescent="0.25">
      <c r="A12" s="1" t="s">
        <v>73</v>
      </c>
      <c r="B12" s="112" t="s">
        <v>74</v>
      </c>
      <c r="C12" s="191">
        <v>0.52549999999999997</v>
      </c>
      <c r="D12" s="114">
        <v>5.2052052052051767E-2</v>
      </c>
      <c r="E12" s="191">
        <v>0</v>
      </c>
      <c r="F12" s="114">
        <f t="shared" si="0"/>
        <v>-1</v>
      </c>
      <c r="G12" s="191">
        <v>0.29299999999999998</v>
      </c>
      <c r="H12" s="114" t="str">
        <f t="shared" si="0"/>
        <v>-</v>
      </c>
      <c r="I12" s="191">
        <v>0.61299999999999999</v>
      </c>
      <c r="J12" s="114">
        <f t="shared" si="0"/>
        <v>1.0921501706484644</v>
      </c>
      <c r="K12" s="191">
        <v>0.63869999999999993</v>
      </c>
      <c r="L12" s="114">
        <f t="shared" si="0"/>
        <v>4.1924959216965707E-2</v>
      </c>
      <c r="M12" s="191">
        <v>0.66559999999999997</v>
      </c>
      <c r="N12" s="114">
        <f t="shared" si="1"/>
        <v>4.2116799749491118E-2</v>
      </c>
      <c r="O12" s="114">
        <f t="shared" si="2"/>
        <v>0.26660323501427219</v>
      </c>
    </row>
    <row r="13" spans="1:17" x14ac:dyDescent="0.25">
      <c r="A13" s="1" t="s">
        <v>75</v>
      </c>
      <c r="B13" s="112" t="s">
        <v>76</v>
      </c>
      <c r="C13" s="191">
        <v>0.4703</v>
      </c>
      <c r="D13" s="114">
        <v>9.2958401115500688E-2</v>
      </c>
      <c r="E13" s="191">
        <v>0</v>
      </c>
      <c r="F13" s="114">
        <f t="shared" si="0"/>
        <v>-1</v>
      </c>
      <c r="G13" s="191">
        <v>0.39149999999999996</v>
      </c>
      <c r="H13" s="114" t="str">
        <f t="shared" si="0"/>
        <v>-</v>
      </c>
      <c r="I13" s="191">
        <v>0.49070000000000003</v>
      </c>
      <c r="J13" s="114">
        <f t="shared" si="0"/>
        <v>0.25338441890166052</v>
      </c>
      <c r="K13" s="191">
        <v>0.62240000000000006</v>
      </c>
      <c r="L13" s="114">
        <f t="shared" si="0"/>
        <v>0.26839209292846955</v>
      </c>
      <c r="M13" s="191">
        <v>0.5998</v>
      </c>
      <c r="N13" s="114">
        <f t="shared" si="1"/>
        <v>-3.6311053984575903E-2</v>
      </c>
      <c r="O13" s="114">
        <f t="shared" si="2"/>
        <v>0.27535615564533278</v>
      </c>
    </row>
    <row r="14" spans="1:17" x14ac:dyDescent="0.25">
      <c r="A14" s="1" t="s">
        <v>77</v>
      </c>
      <c r="B14" s="112" t="s">
        <v>78</v>
      </c>
      <c r="C14" s="191">
        <v>0.48659999999999998</v>
      </c>
      <c r="D14" s="114">
        <v>0.2406935237123915</v>
      </c>
      <c r="E14" s="191">
        <v>0</v>
      </c>
      <c r="F14" s="114">
        <f t="shared" si="0"/>
        <v>-1</v>
      </c>
      <c r="G14" s="191">
        <v>0.39329999999999998</v>
      </c>
      <c r="H14" s="114" t="str">
        <f t="shared" si="0"/>
        <v>-</v>
      </c>
      <c r="I14" s="191">
        <v>0.56700000000000006</v>
      </c>
      <c r="J14" s="114">
        <f t="shared" si="0"/>
        <v>0.44164759725400482</v>
      </c>
      <c r="K14" s="191">
        <v>0.52149999999999996</v>
      </c>
      <c r="L14" s="114">
        <f t="shared" si="0"/>
        <v>-8.0246913580247048E-2</v>
      </c>
      <c r="M14" s="191"/>
      <c r="N14" s="114"/>
      <c r="O14" s="114"/>
    </row>
    <row r="15" spans="1:17" x14ac:dyDescent="0.25">
      <c r="A15" s="1" t="s">
        <v>79</v>
      </c>
      <c r="B15" s="112" t="s">
        <v>80</v>
      </c>
      <c r="C15" s="191">
        <v>0.50729999999999997</v>
      </c>
      <c r="D15" s="114">
        <v>0.33887569279493257</v>
      </c>
      <c r="E15" s="191">
        <v>0</v>
      </c>
      <c r="F15" s="114">
        <f t="shared" si="0"/>
        <v>-1</v>
      </c>
      <c r="G15" s="191">
        <v>0.39350000000000002</v>
      </c>
      <c r="H15" s="114" t="str">
        <f t="shared" si="0"/>
        <v>-</v>
      </c>
      <c r="I15" s="191">
        <v>0.52110000000000001</v>
      </c>
      <c r="J15" s="114">
        <f t="shared" si="0"/>
        <v>0.32426937738246497</v>
      </c>
      <c r="K15" s="191">
        <v>0.46679999999999999</v>
      </c>
      <c r="L15" s="114">
        <f t="shared" si="0"/>
        <v>-0.10420264824409908</v>
      </c>
      <c r="M15" s="191"/>
      <c r="N15" s="114"/>
      <c r="O15" s="114"/>
    </row>
    <row r="16" spans="1:17" x14ac:dyDescent="0.25">
      <c r="A16" s="1" t="s">
        <v>81</v>
      </c>
      <c r="B16" s="112" t="s">
        <v>82</v>
      </c>
      <c r="C16" s="191">
        <v>0.50680000000000003</v>
      </c>
      <c r="D16" s="114">
        <v>0.31602181251622974</v>
      </c>
      <c r="E16" s="191">
        <v>0.76939999999999997</v>
      </c>
      <c r="F16" s="114">
        <f t="shared" si="0"/>
        <v>0.51815311760063132</v>
      </c>
      <c r="G16" s="191">
        <v>0.44319999999999998</v>
      </c>
      <c r="H16" s="114">
        <f t="shared" si="0"/>
        <v>-0.42396672731998963</v>
      </c>
      <c r="I16" s="191">
        <v>0.49969999999999998</v>
      </c>
      <c r="J16" s="114">
        <f t="shared" si="0"/>
        <v>0.12748194945848379</v>
      </c>
      <c r="K16" s="191">
        <v>0.60020000000000007</v>
      </c>
      <c r="L16" s="114">
        <f t="shared" si="0"/>
        <v>0.20112067240344222</v>
      </c>
      <c r="M16" s="191"/>
      <c r="N16" s="114"/>
      <c r="O16" s="114"/>
    </row>
    <row r="17" spans="1:30" x14ac:dyDescent="0.25">
      <c r="A17" s="1" t="s">
        <v>83</v>
      </c>
      <c r="B17" s="112" t="s">
        <v>84</v>
      </c>
      <c r="C17" s="191">
        <v>0.45679999999999998</v>
      </c>
      <c r="D17" s="114">
        <v>-3.2729653065677322E-3</v>
      </c>
      <c r="E17" s="191">
        <v>0.43149999999999999</v>
      </c>
      <c r="F17" s="114">
        <f t="shared" si="0"/>
        <v>-5.538528896672501E-2</v>
      </c>
      <c r="G17" s="191">
        <v>0.51200000000000001</v>
      </c>
      <c r="H17" s="114">
        <f t="shared" si="0"/>
        <v>0.18655851680185398</v>
      </c>
      <c r="I17" s="191">
        <v>0.5514</v>
      </c>
      <c r="J17" s="114">
        <f t="shared" si="0"/>
        <v>7.6953124999999956E-2</v>
      </c>
      <c r="K17" s="191">
        <v>0.53320000000000001</v>
      </c>
      <c r="L17" s="114">
        <f t="shared" si="0"/>
        <v>-3.3006891548784889E-2</v>
      </c>
      <c r="M17" s="191"/>
      <c r="N17" s="114"/>
      <c r="O17" s="114"/>
    </row>
    <row r="18" spans="1:30" x14ac:dyDescent="0.25">
      <c r="A18" s="1" t="s">
        <v>85</v>
      </c>
      <c r="B18" s="112" t="s">
        <v>86</v>
      </c>
      <c r="C18" s="191">
        <v>0.441</v>
      </c>
      <c r="D18" s="114">
        <v>-3.6150022593763875E-3</v>
      </c>
      <c r="E18" s="191">
        <v>0.39939999999999998</v>
      </c>
      <c r="F18" s="114">
        <f t="shared" si="0"/>
        <v>-9.4331065759637234E-2</v>
      </c>
      <c r="G18" s="191">
        <v>0.52229999999999999</v>
      </c>
      <c r="H18" s="114">
        <f t="shared" si="0"/>
        <v>0.30771156735102667</v>
      </c>
      <c r="I18" s="191">
        <v>0.56420000000000003</v>
      </c>
      <c r="J18" s="114">
        <f t="shared" si="0"/>
        <v>8.0222094581658077E-2</v>
      </c>
      <c r="K18" s="191">
        <v>0.53239999999999998</v>
      </c>
      <c r="L18" s="114">
        <f t="shared" si="0"/>
        <v>-5.6362991846862887E-2</v>
      </c>
      <c r="M18" s="191"/>
      <c r="N18" s="114"/>
      <c r="O18" s="114"/>
      <c r="AC18" s="192"/>
    </row>
    <row r="19" spans="1:30" x14ac:dyDescent="0.25">
      <c r="A19" s="1" t="s">
        <v>87</v>
      </c>
      <c r="B19" s="112" t="s">
        <v>88</v>
      </c>
      <c r="C19" s="191">
        <v>0.60680000000000001</v>
      </c>
      <c r="D19" s="114">
        <v>7.6386582530720837E-3</v>
      </c>
      <c r="E19" s="191">
        <v>0.40720000000000001</v>
      </c>
      <c r="F19" s="114">
        <f t="shared" si="0"/>
        <v>-0.32893869479235327</v>
      </c>
      <c r="G19" s="191">
        <v>0.64989999999999992</v>
      </c>
      <c r="H19" s="114">
        <f t="shared" si="0"/>
        <v>0.59602161100196449</v>
      </c>
      <c r="I19" s="191">
        <v>0.65629999999999999</v>
      </c>
      <c r="J19" s="114">
        <f t="shared" si="0"/>
        <v>9.8476688721342853E-3</v>
      </c>
      <c r="K19" s="191">
        <v>0.65459999999999996</v>
      </c>
      <c r="L19" s="114">
        <f t="shared" si="0"/>
        <v>-2.5902788358982409E-3</v>
      </c>
      <c r="M19" s="191"/>
      <c r="N19" s="114"/>
      <c r="O19" s="114"/>
      <c r="AC19" s="192"/>
      <c r="AD19" s="192"/>
    </row>
    <row r="20" spans="1:30" x14ac:dyDescent="0.25">
      <c r="A20" s="1" t="s">
        <v>89</v>
      </c>
      <c r="B20" s="112" t="s">
        <v>90</v>
      </c>
      <c r="C20" s="191">
        <v>0.53979999999999995</v>
      </c>
      <c r="D20" s="114">
        <v>-1.8521948508998243E-4</v>
      </c>
      <c r="E20" s="191">
        <v>0.48200000000000004</v>
      </c>
      <c r="F20" s="114">
        <f t="shared" si="0"/>
        <v>-0.10707669507224882</v>
      </c>
      <c r="G20" s="191">
        <v>0.57810000000000006</v>
      </c>
      <c r="H20" s="114">
        <f t="shared" si="0"/>
        <v>0.19937759336099581</v>
      </c>
      <c r="I20" s="191">
        <v>0.58939999999999992</v>
      </c>
      <c r="J20" s="114">
        <f t="shared" si="0"/>
        <v>1.954679121259284E-2</v>
      </c>
      <c r="K20" s="191">
        <v>0.56869999999999998</v>
      </c>
      <c r="L20" s="114">
        <f t="shared" si="0"/>
        <v>-3.5120461486257137E-2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27</v>
      </c>
      <c r="C21" s="193">
        <v>0.52295410715246138</v>
      </c>
      <c r="D21" s="117">
        <v>6.024397102867618E-2</v>
      </c>
      <c r="E21" s="193">
        <v>0.4768</v>
      </c>
      <c r="F21" s="117">
        <f>E21/C21-1</f>
        <v>-8.825651528730738E-2</v>
      </c>
      <c r="G21" s="193">
        <v>0.42945341263098274</v>
      </c>
      <c r="H21" s="117">
        <f t="shared" si="0"/>
        <v>-9.9300728542402017E-2</v>
      </c>
      <c r="I21" s="193">
        <v>0.57741590694750078</v>
      </c>
      <c r="J21" s="117">
        <f t="shared" si="0"/>
        <v>0.34453677620128276</v>
      </c>
      <c r="K21" s="193">
        <v>0.61259601883208059</v>
      </c>
      <c r="L21" s="117">
        <f t="shared" si="0"/>
        <v>6.0926814556528042E-2</v>
      </c>
      <c r="M21" s="193" t="s">
        <v>226</v>
      </c>
      <c r="N21" s="117" t="s">
        <v>226</v>
      </c>
      <c r="O21" s="117" t="s">
        <v>226</v>
      </c>
      <c r="P21" s="302"/>
    </row>
    <row r="22" spans="1:30" ht="6" customHeight="1" x14ac:dyDescent="0.25">
      <c r="P22" s="302"/>
    </row>
    <row r="23" spans="1:30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02"/>
    </row>
    <row r="24" spans="1:30" x14ac:dyDescent="0.25">
      <c r="C24" s="195"/>
      <c r="K24" s="195"/>
      <c r="M24" s="195"/>
      <c r="N24" s="114"/>
      <c r="O24" s="195"/>
      <c r="P24" s="302"/>
    </row>
    <row r="26" spans="1:30" ht="21.75" customHeight="1" thickBot="1" x14ac:dyDescent="0.3">
      <c r="B26" s="262" t="s">
        <v>307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Q26" s="1" t="s">
        <v>150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151</v>
      </c>
    </row>
    <row r="28" spans="1:30" ht="22.5" thickTop="1" thickBot="1" x14ac:dyDescent="0.3">
      <c r="B28" s="107"/>
      <c r="C28" s="287" t="s">
        <v>57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30" ht="22.5" thickTop="1" thickBot="1" x14ac:dyDescent="0.3">
      <c r="B29" s="107"/>
      <c r="C29" s="290">
        <v>2019</v>
      </c>
      <c r="D29" s="291"/>
      <c r="E29" s="292" t="s">
        <v>282</v>
      </c>
      <c r="F29" s="291"/>
      <c r="G29" s="292" t="s">
        <v>283</v>
      </c>
      <c r="H29" s="291"/>
      <c r="I29" s="292" t="s">
        <v>284</v>
      </c>
      <c r="J29" s="291"/>
      <c r="K29" s="292">
        <v>2023</v>
      </c>
      <c r="L29" s="291"/>
      <c r="M29" s="292">
        <v>2024</v>
      </c>
      <c r="N29" s="293"/>
      <c r="O29" s="294"/>
    </row>
    <row r="30" spans="1:30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68</v>
      </c>
      <c r="C31" s="191">
        <v>0.51529999999999998</v>
      </c>
      <c r="D31" s="114"/>
      <c r="E31" s="191">
        <v>0.56399999999999995</v>
      </c>
      <c r="F31" s="114">
        <f t="shared" ref="F31:J43" si="3">IFERROR(E31/C31-1,"-")</f>
        <v>9.4508053561032312E-2</v>
      </c>
      <c r="G31" s="191">
        <v>0.19170000000000001</v>
      </c>
      <c r="H31" s="114">
        <f t="shared" si="3"/>
        <v>-0.66010638297872337</v>
      </c>
      <c r="I31" s="191">
        <v>0.58840000000000003</v>
      </c>
      <c r="J31" s="114">
        <f t="shared" si="3"/>
        <v>2.0693792383933229</v>
      </c>
      <c r="K31" s="191">
        <v>0.69830000000000003</v>
      </c>
      <c r="L31" s="114">
        <f t="shared" ref="L31:L43" si="4">IFERROR(K31/I31-1,"-")</f>
        <v>0.18677770224337187</v>
      </c>
      <c r="M31" s="191">
        <v>0.69889999999999997</v>
      </c>
      <c r="N31" s="114">
        <f t="shared" ref="N31:N35" si="5">IFERROR(M31/K31-1,"-")</f>
        <v>8.5922955749673235E-4</v>
      </c>
      <c r="O31" s="114">
        <f>IFERROR(M31/C31-1,"-")</f>
        <v>0.35629730254220848</v>
      </c>
    </row>
    <row r="32" spans="1:30" x14ac:dyDescent="0.25">
      <c r="B32" s="112" t="s">
        <v>70</v>
      </c>
      <c r="C32" s="191">
        <v>0.61759999999999993</v>
      </c>
      <c r="D32" s="114"/>
      <c r="E32" s="191">
        <v>0.63570000000000004</v>
      </c>
      <c r="F32" s="114">
        <f t="shared" si="3"/>
        <v>2.9306994818653065E-2</v>
      </c>
      <c r="G32" s="191">
        <v>0.2379</v>
      </c>
      <c r="H32" s="114">
        <f t="shared" si="3"/>
        <v>-0.62576687116564422</v>
      </c>
      <c r="I32" s="191">
        <v>0.65049999999999997</v>
      </c>
      <c r="J32" s="114">
        <f t="shared" si="3"/>
        <v>1.7343421605716687</v>
      </c>
      <c r="K32" s="191">
        <v>0.76769999999999994</v>
      </c>
      <c r="L32" s="114">
        <f t="shared" si="4"/>
        <v>0.18016910069177561</v>
      </c>
      <c r="M32" s="191">
        <v>0.80330000000000001</v>
      </c>
      <c r="N32" s="114">
        <f t="shared" si="5"/>
        <v>4.6372280838869351E-2</v>
      </c>
      <c r="O32" s="114">
        <f t="shared" ref="O32:O35" si="6">IFERROR(M32/C32-1,"-")</f>
        <v>0.30068005181347157</v>
      </c>
    </row>
    <row r="33" spans="2:17" x14ac:dyDescent="0.25">
      <c r="B33" s="112" t="s">
        <v>72</v>
      </c>
      <c r="C33" s="191">
        <v>0.5776</v>
      </c>
      <c r="D33" s="114"/>
      <c r="E33" s="191">
        <v>0.2369</v>
      </c>
      <c r="F33" s="114">
        <f t="shared" si="3"/>
        <v>-0.5898545706371191</v>
      </c>
      <c r="G33" s="191">
        <v>0.34399999999999997</v>
      </c>
      <c r="H33" s="114">
        <f t="shared" si="3"/>
        <v>0.45208948923596437</v>
      </c>
      <c r="I33" s="191">
        <v>0.65599999999999992</v>
      </c>
      <c r="J33" s="114">
        <f t="shared" si="3"/>
        <v>0.90697674418604635</v>
      </c>
      <c r="K33" s="191">
        <v>0.75919999999999999</v>
      </c>
      <c r="L33" s="114">
        <f t="shared" si="4"/>
        <v>0.15731707317073185</v>
      </c>
      <c r="M33" s="191">
        <v>0.73299999999999998</v>
      </c>
      <c r="N33" s="114">
        <f t="shared" si="5"/>
        <v>-3.4510010537407765E-2</v>
      </c>
      <c r="O33" s="114">
        <f t="shared" si="6"/>
        <v>0.26904432132963985</v>
      </c>
    </row>
    <row r="34" spans="2:17" x14ac:dyDescent="0.25">
      <c r="B34" s="112" t="s">
        <v>74</v>
      </c>
      <c r="C34" s="191">
        <v>0.52549999999999997</v>
      </c>
      <c r="D34" s="114"/>
      <c r="E34" s="191">
        <v>0</v>
      </c>
      <c r="F34" s="114">
        <f t="shared" si="3"/>
        <v>-1</v>
      </c>
      <c r="G34" s="191">
        <v>0.29299999999999998</v>
      </c>
      <c r="H34" s="114" t="str">
        <f t="shared" si="3"/>
        <v>-</v>
      </c>
      <c r="I34" s="191">
        <v>0.61299999999999999</v>
      </c>
      <c r="J34" s="114">
        <f t="shared" si="3"/>
        <v>1.0921501706484644</v>
      </c>
      <c r="K34" s="191">
        <v>0.63869999999999993</v>
      </c>
      <c r="L34" s="114">
        <f t="shared" si="4"/>
        <v>4.1924959216965707E-2</v>
      </c>
      <c r="M34" s="191">
        <v>0.66559999999999997</v>
      </c>
      <c r="N34" s="114">
        <f t="shared" si="5"/>
        <v>4.2116799749491118E-2</v>
      </c>
      <c r="O34" s="114">
        <f t="shared" si="6"/>
        <v>0.26660323501427219</v>
      </c>
    </row>
    <row r="35" spans="2:17" x14ac:dyDescent="0.25">
      <c r="B35" s="112" t="s">
        <v>76</v>
      </c>
      <c r="C35" s="191">
        <v>0.4703</v>
      </c>
      <c r="D35" s="114"/>
      <c r="E35" s="191">
        <v>0</v>
      </c>
      <c r="F35" s="114">
        <f t="shared" si="3"/>
        <v>-1</v>
      </c>
      <c r="G35" s="191">
        <v>0.39149999999999996</v>
      </c>
      <c r="H35" s="114" t="str">
        <f t="shared" si="3"/>
        <v>-</v>
      </c>
      <c r="I35" s="191">
        <v>0.49070000000000003</v>
      </c>
      <c r="J35" s="114">
        <f t="shared" si="3"/>
        <v>0.25338441890166052</v>
      </c>
      <c r="K35" s="191">
        <v>0.62240000000000006</v>
      </c>
      <c r="L35" s="114">
        <f t="shared" si="4"/>
        <v>0.26839209292846955</v>
      </c>
      <c r="M35" s="191">
        <v>0.5998</v>
      </c>
      <c r="N35" s="114">
        <f t="shared" si="5"/>
        <v>-3.6311053984575903E-2</v>
      </c>
      <c r="O35" s="114">
        <f t="shared" si="6"/>
        <v>0.27535615564533278</v>
      </c>
    </row>
    <row r="36" spans="2:17" x14ac:dyDescent="0.25">
      <c r="B36" s="112" t="s">
        <v>78</v>
      </c>
      <c r="C36" s="191">
        <v>0.48659999999999998</v>
      </c>
      <c r="D36" s="114"/>
      <c r="E36" s="191">
        <v>0</v>
      </c>
      <c r="F36" s="114">
        <f t="shared" si="3"/>
        <v>-1</v>
      </c>
      <c r="G36" s="191">
        <v>0.39329999999999998</v>
      </c>
      <c r="H36" s="114" t="str">
        <f t="shared" si="3"/>
        <v>-</v>
      </c>
      <c r="I36" s="191">
        <v>0.56700000000000006</v>
      </c>
      <c r="J36" s="114">
        <f t="shared" si="3"/>
        <v>0.44164759725400482</v>
      </c>
      <c r="K36" s="191">
        <v>0.52149999999999996</v>
      </c>
      <c r="L36" s="114">
        <f t="shared" si="4"/>
        <v>-8.0246913580247048E-2</v>
      </c>
      <c r="M36" s="191"/>
      <c r="N36" s="114"/>
      <c r="O36" s="114"/>
    </row>
    <row r="37" spans="2:17" x14ac:dyDescent="0.25">
      <c r="B37" s="112" t="s">
        <v>80</v>
      </c>
      <c r="C37" s="191">
        <v>0.50729999999999997</v>
      </c>
      <c r="D37" s="114"/>
      <c r="E37" s="191">
        <v>0</v>
      </c>
      <c r="F37" s="114">
        <f t="shared" si="3"/>
        <v>-1</v>
      </c>
      <c r="G37" s="191">
        <v>0.39350000000000002</v>
      </c>
      <c r="H37" s="114" t="str">
        <f t="shared" si="3"/>
        <v>-</v>
      </c>
      <c r="I37" s="191">
        <v>0.52110000000000001</v>
      </c>
      <c r="J37" s="114">
        <f t="shared" si="3"/>
        <v>0.32426937738246497</v>
      </c>
      <c r="K37" s="191">
        <v>0.46679999999999999</v>
      </c>
      <c r="L37" s="114">
        <f t="shared" si="4"/>
        <v>-0.10420264824409908</v>
      </c>
      <c r="M37" s="191"/>
      <c r="N37" s="114"/>
      <c r="O37" s="114"/>
    </row>
    <row r="38" spans="2:17" x14ac:dyDescent="0.25">
      <c r="B38" s="112" t="s">
        <v>82</v>
      </c>
      <c r="C38" s="191">
        <v>0.50680000000000003</v>
      </c>
      <c r="D38" s="114"/>
      <c r="E38" s="191">
        <v>0.76939999999999997</v>
      </c>
      <c r="F38" s="114">
        <f t="shared" si="3"/>
        <v>0.51815311760063132</v>
      </c>
      <c r="G38" s="191">
        <v>0.44319999999999998</v>
      </c>
      <c r="H38" s="114">
        <f t="shared" si="3"/>
        <v>-0.42396672731998963</v>
      </c>
      <c r="I38" s="191">
        <v>0.49969999999999998</v>
      </c>
      <c r="J38" s="114">
        <f t="shared" si="3"/>
        <v>0.12748194945848379</v>
      </c>
      <c r="K38" s="191">
        <v>0.60020000000000007</v>
      </c>
      <c r="L38" s="114">
        <f t="shared" si="4"/>
        <v>0.20112067240344222</v>
      </c>
      <c r="M38" s="191"/>
      <c r="N38" s="114"/>
      <c r="O38" s="114"/>
    </row>
    <row r="39" spans="2:17" x14ac:dyDescent="0.25">
      <c r="B39" s="112" t="s">
        <v>84</v>
      </c>
      <c r="C39" s="191">
        <v>0.45679999999999998</v>
      </c>
      <c r="D39" s="114"/>
      <c r="E39" s="191">
        <v>0.43149999999999999</v>
      </c>
      <c r="F39" s="114">
        <f t="shared" si="3"/>
        <v>-5.538528896672501E-2</v>
      </c>
      <c r="G39" s="191">
        <v>0.51200000000000001</v>
      </c>
      <c r="H39" s="114">
        <f t="shared" si="3"/>
        <v>0.18655851680185398</v>
      </c>
      <c r="I39" s="191">
        <v>0.5514</v>
      </c>
      <c r="J39" s="114">
        <f t="shared" si="3"/>
        <v>7.6953124999999956E-2</v>
      </c>
      <c r="K39" s="191">
        <v>0.53320000000000001</v>
      </c>
      <c r="L39" s="114">
        <f t="shared" si="4"/>
        <v>-3.3006891548784889E-2</v>
      </c>
      <c r="M39" s="191"/>
      <c r="N39" s="114"/>
      <c r="O39" s="114"/>
    </row>
    <row r="40" spans="2:17" x14ac:dyDescent="0.25">
      <c r="B40" s="112" t="s">
        <v>86</v>
      </c>
      <c r="C40" s="191">
        <v>0.441</v>
      </c>
      <c r="D40" s="114"/>
      <c r="E40" s="191">
        <v>0.39939999999999998</v>
      </c>
      <c r="F40" s="114">
        <f t="shared" si="3"/>
        <v>-9.4331065759637234E-2</v>
      </c>
      <c r="G40" s="191">
        <v>0.52229999999999999</v>
      </c>
      <c r="H40" s="114">
        <f t="shared" si="3"/>
        <v>0.30771156735102667</v>
      </c>
      <c r="I40" s="191">
        <v>0.56420000000000003</v>
      </c>
      <c r="J40" s="114">
        <f t="shared" si="3"/>
        <v>8.0222094581658077E-2</v>
      </c>
      <c r="K40" s="191">
        <v>0.53239999999999998</v>
      </c>
      <c r="L40" s="114">
        <f t="shared" si="4"/>
        <v>-5.6362991846862887E-2</v>
      </c>
      <c r="M40" s="191"/>
      <c r="N40" s="114"/>
      <c r="O40" s="114"/>
    </row>
    <row r="41" spans="2:17" x14ac:dyDescent="0.25">
      <c r="B41" s="112" t="s">
        <v>88</v>
      </c>
      <c r="C41" s="191">
        <v>0.60680000000000001</v>
      </c>
      <c r="D41" s="114"/>
      <c r="E41" s="191">
        <v>0.40720000000000001</v>
      </c>
      <c r="F41" s="114">
        <f t="shared" si="3"/>
        <v>-0.32893869479235327</v>
      </c>
      <c r="G41" s="191">
        <v>0.64989999999999992</v>
      </c>
      <c r="H41" s="114">
        <f t="shared" si="3"/>
        <v>0.59602161100196449</v>
      </c>
      <c r="I41" s="191">
        <v>0.65629999999999999</v>
      </c>
      <c r="J41" s="114">
        <f t="shared" si="3"/>
        <v>9.8476688721342853E-3</v>
      </c>
      <c r="K41" s="191">
        <v>0.65459999999999996</v>
      </c>
      <c r="L41" s="114">
        <f t="shared" si="4"/>
        <v>-2.5902788358982409E-3</v>
      </c>
      <c r="M41" s="191"/>
      <c r="N41" s="114"/>
      <c r="O41" s="114"/>
    </row>
    <row r="42" spans="2:17" x14ac:dyDescent="0.25">
      <c r="B42" s="112" t="s">
        <v>90</v>
      </c>
      <c r="C42" s="191">
        <v>0.53979999999999995</v>
      </c>
      <c r="D42" s="114"/>
      <c r="E42" s="191">
        <v>0.48200000000000004</v>
      </c>
      <c r="F42" s="114">
        <f t="shared" si="3"/>
        <v>-0.10707669507224882</v>
      </c>
      <c r="G42" s="191">
        <v>0.57810000000000006</v>
      </c>
      <c r="H42" s="114">
        <f t="shared" si="3"/>
        <v>0.19937759336099581</v>
      </c>
      <c r="I42" s="191">
        <v>0.58939999999999992</v>
      </c>
      <c r="J42" s="114">
        <f t="shared" si="3"/>
        <v>1.954679121259284E-2</v>
      </c>
      <c r="K42" s="191">
        <v>0.56869999999999998</v>
      </c>
      <c r="L42" s="114">
        <f t="shared" si="4"/>
        <v>-3.5120461486257137E-2</v>
      </c>
      <c r="M42" s="191"/>
      <c r="N42" s="114"/>
      <c r="O42" s="114"/>
    </row>
    <row r="43" spans="2:17" ht="15.75" x14ac:dyDescent="0.25">
      <c r="B43" s="115" t="s">
        <v>27</v>
      </c>
      <c r="C43" s="193">
        <v>0.52295410715246138</v>
      </c>
      <c r="D43" s="117"/>
      <c r="E43" s="193">
        <v>0.4768</v>
      </c>
      <c r="F43" s="117">
        <f t="shared" si="3"/>
        <v>-8.825651528730738E-2</v>
      </c>
      <c r="G43" s="193">
        <v>0.42945341263098274</v>
      </c>
      <c r="H43" s="117">
        <f t="shared" si="3"/>
        <v>-9.9300728542402017E-2</v>
      </c>
      <c r="I43" s="193">
        <v>0.57741590694750078</v>
      </c>
      <c r="J43" s="117">
        <f t="shared" si="3"/>
        <v>0.34453677620128276</v>
      </c>
      <c r="K43" s="193">
        <v>0.61259601883208059</v>
      </c>
      <c r="L43" s="117">
        <f t="shared" si="4"/>
        <v>6.0926814556528042E-2</v>
      </c>
      <c r="M43" s="193" t="s">
        <v>226</v>
      </c>
      <c r="N43" s="117" t="s">
        <v>226</v>
      </c>
      <c r="O43" s="117" t="s">
        <v>226</v>
      </c>
    </row>
    <row r="44" spans="2:17" ht="6" customHeight="1" x14ac:dyDescent="0.25"/>
    <row r="45" spans="2:17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262" t="s">
        <v>308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Q48" s="1" t="s">
        <v>152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153</v>
      </c>
    </row>
    <row r="50" spans="2:17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2:17" ht="22.5" thickTop="1" thickBot="1" x14ac:dyDescent="0.3">
      <c r="B51" s="107"/>
      <c r="C51" s="290">
        <v>2019</v>
      </c>
      <c r="D51" s="291"/>
      <c r="E51" s="292" t="s">
        <v>282</v>
      </c>
      <c r="F51" s="291"/>
      <c r="G51" s="292" t="s">
        <v>283</v>
      </c>
      <c r="H51" s="291"/>
      <c r="I51" s="292" t="s">
        <v>284</v>
      </c>
      <c r="J51" s="291"/>
      <c r="K51" s="292">
        <v>2023</v>
      </c>
      <c r="L51" s="291"/>
      <c r="M51" s="292">
        <v>2024</v>
      </c>
      <c r="N51" s="293"/>
      <c r="O51" s="294"/>
    </row>
    <row r="52" spans="2:17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68</v>
      </c>
      <c r="C53" s="191">
        <v>0.54079999999999995</v>
      </c>
      <c r="D53" s="114"/>
      <c r="E53" s="191" t="s">
        <v>226</v>
      </c>
      <c r="F53" s="114" t="str">
        <f t="shared" ref="F53:J65" si="7">IFERROR(E53/C53-1,"-")</f>
        <v>-</v>
      </c>
      <c r="G53" s="191" t="s">
        <v>226</v>
      </c>
      <c r="H53" s="114" t="str">
        <f t="shared" si="7"/>
        <v>-</v>
      </c>
      <c r="I53" s="191">
        <v>0</v>
      </c>
      <c r="J53" s="114" t="str">
        <f t="shared" si="7"/>
        <v>-</v>
      </c>
      <c r="K53" s="191">
        <v>0.69739999999999991</v>
      </c>
      <c r="L53" s="114" t="str">
        <f t="shared" ref="L53:L65" si="8">IFERROR(K53/I53-1,"-")</f>
        <v>-</v>
      </c>
      <c r="M53" s="191">
        <v>0.70389999999999997</v>
      </c>
      <c r="N53" s="114">
        <f t="shared" ref="N53:N57" si="9">IFERROR(M53/K53-1,"-")</f>
        <v>9.3203326641813078E-3</v>
      </c>
      <c r="O53" s="114">
        <f>IFERROR(M53/C53-1,"-")</f>
        <v>0.30159023668639051</v>
      </c>
    </row>
    <row r="54" spans="2:17" x14ac:dyDescent="0.25">
      <c r="B54" s="112" t="s">
        <v>70</v>
      </c>
      <c r="C54" s="191">
        <v>0.6522</v>
      </c>
      <c r="D54" s="114"/>
      <c r="E54" s="191" t="s">
        <v>226</v>
      </c>
      <c r="F54" s="114" t="str">
        <f t="shared" si="7"/>
        <v>-</v>
      </c>
      <c r="G54" s="191" t="s">
        <v>226</v>
      </c>
      <c r="H54" s="114" t="str">
        <f t="shared" si="7"/>
        <v>-</v>
      </c>
      <c r="I54" s="191">
        <v>0</v>
      </c>
      <c r="J54" s="114" t="str">
        <f t="shared" si="7"/>
        <v>-</v>
      </c>
      <c r="K54" s="191">
        <v>0.76840000000000008</v>
      </c>
      <c r="L54" s="114" t="str">
        <f t="shared" si="8"/>
        <v>-</v>
      </c>
      <c r="M54" s="191">
        <v>0.80169999999999997</v>
      </c>
      <c r="N54" s="114">
        <f t="shared" si="9"/>
        <v>4.3336803748047714E-2</v>
      </c>
      <c r="O54" s="114">
        <f t="shared" ref="O54:O57" si="10">IFERROR(M54/C54-1,"-")</f>
        <v>0.22922416436675852</v>
      </c>
    </row>
    <row r="55" spans="2:17" x14ac:dyDescent="0.25">
      <c r="B55" s="112" t="s">
        <v>72</v>
      </c>
      <c r="C55" s="191">
        <v>0.5706</v>
      </c>
      <c r="D55" s="114"/>
      <c r="E55" s="191" t="s">
        <v>226</v>
      </c>
      <c r="F55" s="114" t="str">
        <f t="shared" si="7"/>
        <v>-</v>
      </c>
      <c r="G55" s="191" t="s">
        <v>226</v>
      </c>
      <c r="H55" s="114" t="str">
        <f t="shared" si="7"/>
        <v>-</v>
      </c>
      <c r="I55" s="191">
        <v>0</v>
      </c>
      <c r="J55" s="114" t="str">
        <f t="shared" si="7"/>
        <v>-</v>
      </c>
      <c r="K55" s="191">
        <v>0.76249999999999996</v>
      </c>
      <c r="L55" s="114" t="str">
        <f t="shared" si="8"/>
        <v>-</v>
      </c>
      <c r="M55" s="191">
        <v>0.73939999999999995</v>
      </c>
      <c r="N55" s="114">
        <f t="shared" si="9"/>
        <v>-3.0295081967213089E-2</v>
      </c>
      <c r="O55" s="114">
        <f t="shared" si="10"/>
        <v>0.2958289519803714</v>
      </c>
    </row>
    <row r="56" spans="2:17" x14ac:dyDescent="0.25">
      <c r="B56" s="112" t="s">
        <v>74</v>
      </c>
      <c r="C56" s="191">
        <v>0.52600000000000002</v>
      </c>
      <c r="D56" s="114"/>
      <c r="E56" s="191" t="s">
        <v>226</v>
      </c>
      <c r="F56" s="114" t="str">
        <f t="shared" si="7"/>
        <v>-</v>
      </c>
      <c r="G56" s="191" t="s">
        <v>226</v>
      </c>
      <c r="H56" s="114" t="str">
        <f t="shared" si="7"/>
        <v>-</v>
      </c>
      <c r="I56" s="191">
        <v>0.63450000000000006</v>
      </c>
      <c r="J56" s="114" t="str">
        <f t="shared" si="7"/>
        <v>-</v>
      </c>
      <c r="K56" s="191">
        <v>0.63890000000000002</v>
      </c>
      <c r="L56" s="114">
        <f t="shared" si="8"/>
        <v>6.9345941686367318E-3</v>
      </c>
      <c r="M56" s="191">
        <v>0.68159999999999998</v>
      </c>
      <c r="N56" s="114">
        <f t="shared" si="9"/>
        <v>6.6833620284864503E-2</v>
      </c>
      <c r="O56" s="114">
        <f t="shared" si="10"/>
        <v>0.29581749049429651</v>
      </c>
    </row>
    <row r="57" spans="2:17" x14ac:dyDescent="0.25">
      <c r="B57" s="112" t="s">
        <v>76</v>
      </c>
      <c r="C57" s="191">
        <v>0.46779999999999999</v>
      </c>
      <c r="D57" s="114"/>
      <c r="E57" s="191" t="s">
        <v>226</v>
      </c>
      <c r="F57" s="114" t="str">
        <f t="shared" si="7"/>
        <v>-</v>
      </c>
      <c r="G57" s="191" t="s">
        <v>226</v>
      </c>
      <c r="H57" s="114" t="str">
        <f t="shared" si="7"/>
        <v>-</v>
      </c>
      <c r="I57" s="191">
        <v>0.4965</v>
      </c>
      <c r="J57" s="114" t="str">
        <f t="shared" si="7"/>
        <v>-</v>
      </c>
      <c r="K57" s="191">
        <v>0.63979999999999992</v>
      </c>
      <c r="L57" s="114">
        <f t="shared" si="8"/>
        <v>0.28862034239677725</v>
      </c>
      <c r="M57" s="191">
        <v>0.61899999999999999</v>
      </c>
      <c r="N57" s="114">
        <f t="shared" si="9"/>
        <v>-3.2510159424820162E-2</v>
      </c>
      <c r="O57" s="114">
        <f t="shared" si="10"/>
        <v>0.32321504916631039</v>
      </c>
    </row>
    <row r="58" spans="2:17" x14ac:dyDescent="0.25">
      <c r="B58" s="112" t="s">
        <v>78</v>
      </c>
      <c r="C58" s="191">
        <v>0.4864</v>
      </c>
      <c r="D58" s="114"/>
      <c r="E58" s="191" t="s">
        <v>226</v>
      </c>
      <c r="F58" s="114" t="str">
        <f t="shared" si="7"/>
        <v>-</v>
      </c>
      <c r="G58" s="191" t="s">
        <v>226</v>
      </c>
      <c r="H58" s="114" t="str">
        <f t="shared" si="7"/>
        <v>-</v>
      </c>
      <c r="I58" s="191">
        <v>0.58509999999999995</v>
      </c>
      <c r="J58" s="114" t="str">
        <f t="shared" si="7"/>
        <v>-</v>
      </c>
      <c r="K58" s="191">
        <v>0.52880000000000005</v>
      </c>
      <c r="L58" s="114">
        <f t="shared" si="8"/>
        <v>-9.6222867885831342E-2</v>
      </c>
      <c r="M58" s="191"/>
      <c r="N58" s="114"/>
      <c r="O58" s="114"/>
    </row>
    <row r="59" spans="2:17" x14ac:dyDescent="0.25">
      <c r="B59" s="112" t="s">
        <v>80</v>
      </c>
      <c r="C59" s="191">
        <v>0.53700000000000003</v>
      </c>
      <c r="D59" s="114"/>
      <c r="E59" s="191" t="s">
        <v>226</v>
      </c>
      <c r="F59" s="114" t="str">
        <f t="shared" si="7"/>
        <v>-</v>
      </c>
      <c r="G59" s="191" t="s">
        <v>226</v>
      </c>
      <c r="H59" s="114" t="str">
        <f t="shared" si="7"/>
        <v>-</v>
      </c>
      <c r="I59" s="191">
        <v>0.5232</v>
      </c>
      <c r="J59" s="114" t="str">
        <f t="shared" si="7"/>
        <v>-</v>
      </c>
      <c r="K59" s="191">
        <v>0</v>
      </c>
      <c r="L59" s="114">
        <f t="shared" si="8"/>
        <v>-1</v>
      </c>
      <c r="M59" s="191"/>
      <c r="N59" s="114"/>
      <c r="O59" s="114"/>
    </row>
    <row r="60" spans="2:17" x14ac:dyDescent="0.25">
      <c r="B60" s="112" t="s">
        <v>82</v>
      </c>
      <c r="C60" s="191">
        <v>0.55200000000000005</v>
      </c>
      <c r="D60" s="114"/>
      <c r="E60" s="191" t="s">
        <v>226</v>
      </c>
      <c r="F60" s="114" t="str">
        <f t="shared" si="7"/>
        <v>-</v>
      </c>
      <c r="G60" s="191" t="s">
        <v>226</v>
      </c>
      <c r="H60" s="114" t="str">
        <f t="shared" si="7"/>
        <v>-</v>
      </c>
      <c r="I60" s="191">
        <v>0.50629999999999997</v>
      </c>
      <c r="J60" s="114" t="str">
        <f t="shared" si="7"/>
        <v>-</v>
      </c>
      <c r="K60" s="191">
        <v>0</v>
      </c>
      <c r="L60" s="114">
        <f t="shared" si="8"/>
        <v>-1</v>
      </c>
      <c r="M60" s="191"/>
      <c r="N60" s="114"/>
      <c r="O60" s="114"/>
    </row>
    <row r="61" spans="2:17" x14ac:dyDescent="0.25">
      <c r="B61" s="112" t="s">
        <v>84</v>
      </c>
      <c r="C61" s="191">
        <v>0.44770000000000004</v>
      </c>
      <c r="D61" s="114"/>
      <c r="E61" s="191" t="s">
        <v>226</v>
      </c>
      <c r="F61" s="114" t="str">
        <f t="shared" si="7"/>
        <v>-</v>
      </c>
      <c r="G61" s="191" t="s">
        <v>226</v>
      </c>
      <c r="H61" s="114" t="str">
        <f t="shared" si="7"/>
        <v>-</v>
      </c>
      <c r="I61" s="191">
        <v>0.55810000000000004</v>
      </c>
      <c r="J61" s="114" t="str">
        <f t="shared" si="7"/>
        <v>-</v>
      </c>
      <c r="K61" s="191">
        <v>0.53720000000000001</v>
      </c>
      <c r="L61" s="114">
        <f t="shared" si="8"/>
        <v>-3.7448485934420406E-2</v>
      </c>
      <c r="M61" s="191"/>
      <c r="N61" s="114"/>
      <c r="O61" s="114"/>
    </row>
    <row r="62" spans="2:17" x14ac:dyDescent="0.25">
      <c r="B62" s="112" t="s">
        <v>86</v>
      </c>
      <c r="C62" s="191">
        <v>0.43259999999999998</v>
      </c>
      <c r="D62" s="114"/>
      <c r="E62" s="191" t="s">
        <v>226</v>
      </c>
      <c r="F62" s="114" t="str">
        <f t="shared" si="7"/>
        <v>-</v>
      </c>
      <c r="G62" s="191" t="s">
        <v>226</v>
      </c>
      <c r="H62" s="114" t="str">
        <f t="shared" si="7"/>
        <v>-</v>
      </c>
      <c r="I62" s="191">
        <v>0.55259999999999998</v>
      </c>
      <c r="J62" s="114" t="str">
        <f t="shared" si="7"/>
        <v>-</v>
      </c>
      <c r="K62" s="191">
        <v>0.52969999999999995</v>
      </c>
      <c r="L62" s="114">
        <f t="shared" si="8"/>
        <v>-4.1440463264567517E-2</v>
      </c>
      <c r="M62" s="191"/>
      <c r="N62" s="114"/>
      <c r="O62" s="114"/>
    </row>
    <row r="63" spans="2:17" x14ac:dyDescent="0.25">
      <c r="B63" s="112" t="s">
        <v>88</v>
      </c>
      <c r="C63" s="191">
        <v>0.62130000000000007</v>
      </c>
      <c r="D63" s="114"/>
      <c r="E63" s="191" t="s">
        <v>226</v>
      </c>
      <c r="F63" s="114" t="str">
        <f t="shared" si="7"/>
        <v>-</v>
      </c>
      <c r="G63" s="191" t="s">
        <v>226</v>
      </c>
      <c r="H63" s="114" t="str">
        <f t="shared" si="7"/>
        <v>-</v>
      </c>
      <c r="I63" s="191">
        <v>0.65920000000000001</v>
      </c>
      <c r="J63" s="114" t="str">
        <f t="shared" si="7"/>
        <v>-</v>
      </c>
      <c r="K63" s="191">
        <v>0.65010000000000001</v>
      </c>
      <c r="L63" s="114">
        <f t="shared" si="8"/>
        <v>-1.380461165048541E-2</v>
      </c>
      <c r="M63" s="191"/>
      <c r="N63" s="114"/>
      <c r="O63" s="114"/>
    </row>
    <row r="64" spans="2:17" x14ac:dyDescent="0.25">
      <c r="B64" s="112" t="s">
        <v>90</v>
      </c>
      <c r="C64" s="191">
        <v>0.53110000000000002</v>
      </c>
      <c r="D64" s="114"/>
      <c r="E64" s="191" t="s">
        <v>226</v>
      </c>
      <c r="F64" s="114" t="str">
        <f t="shared" si="7"/>
        <v>-</v>
      </c>
      <c r="G64" s="191" t="s">
        <v>226</v>
      </c>
      <c r="H64" s="114" t="str">
        <f t="shared" si="7"/>
        <v>-</v>
      </c>
      <c r="I64" s="191">
        <v>0.58630000000000004</v>
      </c>
      <c r="J64" s="114" t="str">
        <f t="shared" si="7"/>
        <v>-</v>
      </c>
      <c r="K64" s="191">
        <v>0.55459999999999998</v>
      </c>
      <c r="L64" s="114">
        <f t="shared" si="8"/>
        <v>-5.406788333617607E-2</v>
      </c>
      <c r="M64" s="191"/>
      <c r="N64" s="114"/>
      <c r="O64" s="114"/>
    </row>
    <row r="65" spans="2:17" ht="15.75" x14ac:dyDescent="0.25">
      <c r="B65" s="115" t="s">
        <v>27</v>
      </c>
      <c r="C65" s="193">
        <v>0.53227032255517392</v>
      </c>
      <c r="D65" s="117"/>
      <c r="E65" s="193">
        <v>0</v>
      </c>
      <c r="F65" s="117">
        <f t="shared" si="7"/>
        <v>-1</v>
      </c>
      <c r="G65" s="193" t="s">
        <v>226</v>
      </c>
      <c r="H65" s="117" t="str">
        <f t="shared" si="7"/>
        <v>-</v>
      </c>
      <c r="I65" s="193">
        <v>0.58309999999999995</v>
      </c>
      <c r="J65" s="117" t="str">
        <f t="shared" si="7"/>
        <v>-</v>
      </c>
      <c r="K65" s="193">
        <v>0.6139</v>
      </c>
      <c r="L65" s="117">
        <f t="shared" si="8"/>
        <v>5.282112845138065E-2</v>
      </c>
      <c r="M65" s="193" t="s">
        <v>226</v>
      </c>
      <c r="N65" s="117" t="s">
        <v>226</v>
      </c>
      <c r="O65" s="117" t="s">
        <v>226</v>
      </c>
    </row>
    <row r="66" spans="2:17" ht="6" customHeight="1" x14ac:dyDescent="0.25"/>
    <row r="67" spans="2:17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262" t="s">
        <v>309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Q70" s="1" t="s">
        <v>154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155</v>
      </c>
    </row>
    <row r="72" spans="2:17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2:17" ht="22.5" thickTop="1" thickBot="1" x14ac:dyDescent="0.3">
      <c r="B73" s="107"/>
      <c r="C73" s="290">
        <v>2019</v>
      </c>
      <c r="D73" s="291"/>
      <c r="E73" s="292" t="s">
        <v>282</v>
      </c>
      <c r="F73" s="291"/>
      <c r="G73" s="292" t="s">
        <v>283</v>
      </c>
      <c r="H73" s="291"/>
      <c r="I73" s="292" t="s">
        <v>284</v>
      </c>
      <c r="J73" s="291"/>
      <c r="K73" s="292">
        <v>2023</v>
      </c>
      <c r="L73" s="291"/>
      <c r="M73" s="292">
        <v>2024</v>
      </c>
      <c r="N73" s="293"/>
      <c r="O73" s="294"/>
    </row>
    <row r="74" spans="2:17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68</v>
      </c>
      <c r="C75" s="191">
        <v>0.41549999999999998</v>
      </c>
      <c r="D75" s="114"/>
      <c r="E75" s="191" t="s">
        <v>226</v>
      </c>
      <c r="F75" s="114" t="str">
        <f t="shared" ref="F75:J87" si="11">IFERROR(E75/C75-1,"-")</f>
        <v>-</v>
      </c>
      <c r="G75" s="191" t="s">
        <v>226</v>
      </c>
      <c r="H75" s="114" t="str">
        <f t="shared" si="11"/>
        <v>-</v>
      </c>
      <c r="I75" s="191">
        <v>0</v>
      </c>
      <c r="J75" s="114" t="str">
        <f t="shared" si="11"/>
        <v>-</v>
      </c>
      <c r="K75" s="191">
        <v>0.70709999999999995</v>
      </c>
      <c r="L75" s="114" t="str">
        <f t="shared" ref="L75:L87" si="12">IFERROR(K75/I75-1,"-")</f>
        <v>-</v>
      </c>
      <c r="M75" s="191">
        <v>0.65749999999999997</v>
      </c>
      <c r="N75" s="114">
        <f t="shared" ref="N75:N79" si="13">IFERROR(M75/K75-1,"-")</f>
        <v>-7.0145665393862244E-2</v>
      </c>
      <c r="O75" s="114">
        <f>IFERROR(M75/C75-1,"-")</f>
        <v>0.58243080625752097</v>
      </c>
    </row>
    <row r="76" spans="2:17" x14ac:dyDescent="0.25">
      <c r="B76" s="112" t="s">
        <v>70</v>
      </c>
      <c r="C76" s="191">
        <v>0.48170000000000002</v>
      </c>
      <c r="D76" s="114"/>
      <c r="E76" s="191" t="s">
        <v>226</v>
      </c>
      <c r="F76" s="114" t="str">
        <f t="shared" si="11"/>
        <v>-</v>
      </c>
      <c r="G76" s="191" t="s">
        <v>226</v>
      </c>
      <c r="H76" s="114" t="str">
        <f t="shared" si="11"/>
        <v>-</v>
      </c>
      <c r="I76" s="191">
        <v>0</v>
      </c>
      <c r="J76" s="114" t="str">
        <f t="shared" si="11"/>
        <v>-</v>
      </c>
      <c r="K76" s="191">
        <v>0.76080000000000003</v>
      </c>
      <c r="L76" s="114" t="str">
        <f t="shared" si="12"/>
        <v>-</v>
      </c>
      <c r="M76" s="191">
        <v>0.81700000000000006</v>
      </c>
      <c r="N76" s="114">
        <f t="shared" si="13"/>
        <v>7.3869610935856977E-2</v>
      </c>
      <c r="O76" s="114">
        <f t="shared" ref="O76:O79" si="14">IFERROR(M76/C76-1,"-")</f>
        <v>0.69607639609715588</v>
      </c>
    </row>
    <row r="77" spans="2:17" x14ac:dyDescent="0.25">
      <c r="B77" s="112" t="s">
        <v>72</v>
      </c>
      <c r="C77" s="191">
        <v>0.60489999999999999</v>
      </c>
      <c r="D77" s="114"/>
      <c r="E77" s="191" t="s">
        <v>226</v>
      </c>
      <c r="F77" s="114" t="str">
        <f t="shared" si="11"/>
        <v>-</v>
      </c>
      <c r="G77" s="191" t="s">
        <v>226</v>
      </c>
      <c r="H77" s="114" t="str">
        <f t="shared" si="11"/>
        <v>-</v>
      </c>
      <c r="I77" s="191">
        <v>0</v>
      </c>
      <c r="J77" s="114" t="str">
        <f t="shared" si="11"/>
        <v>-</v>
      </c>
      <c r="K77" s="191">
        <v>0.72709999999999997</v>
      </c>
      <c r="L77" s="114" t="str">
        <f t="shared" si="12"/>
        <v>-</v>
      </c>
      <c r="M77" s="191">
        <v>0.68010000000000004</v>
      </c>
      <c r="N77" s="114">
        <f t="shared" si="13"/>
        <v>-6.4640352083619734E-2</v>
      </c>
      <c r="O77" s="114">
        <f t="shared" si="14"/>
        <v>0.12431806910233112</v>
      </c>
    </row>
    <row r="78" spans="2:17" x14ac:dyDescent="0.25">
      <c r="B78" s="112" t="s">
        <v>74</v>
      </c>
      <c r="C78" s="191">
        <v>0.52359999999999995</v>
      </c>
      <c r="D78" s="114"/>
      <c r="E78" s="191" t="s">
        <v>226</v>
      </c>
      <c r="F78" s="114" t="str">
        <f t="shared" si="11"/>
        <v>-</v>
      </c>
      <c r="G78" s="191" t="s">
        <v>226</v>
      </c>
      <c r="H78" s="114" t="str">
        <f t="shared" si="11"/>
        <v>-</v>
      </c>
      <c r="I78" s="191">
        <v>0.40850000000000003</v>
      </c>
      <c r="J78" s="114" t="str">
        <f t="shared" si="11"/>
        <v>-</v>
      </c>
      <c r="K78" s="191">
        <v>0.63600000000000001</v>
      </c>
      <c r="L78" s="114">
        <f t="shared" si="12"/>
        <v>0.55691554467564242</v>
      </c>
      <c r="M78" s="191">
        <v>0.53420000000000001</v>
      </c>
      <c r="N78" s="114">
        <f t="shared" si="13"/>
        <v>-0.16006289308176103</v>
      </c>
      <c r="O78" s="114">
        <f t="shared" si="14"/>
        <v>2.0244461420932058E-2</v>
      </c>
    </row>
    <row r="79" spans="2:17" x14ac:dyDescent="0.25">
      <c r="B79" s="112" t="s">
        <v>76</v>
      </c>
      <c r="C79" s="191">
        <v>0.48</v>
      </c>
      <c r="D79" s="114"/>
      <c r="E79" s="191" t="s">
        <v>226</v>
      </c>
      <c r="F79" s="114" t="str">
        <f t="shared" si="11"/>
        <v>-</v>
      </c>
      <c r="G79" s="191" t="s">
        <v>226</v>
      </c>
      <c r="H79" s="114" t="str">
        <f t="shared" si="11"/>
        <v>-</v>
      </c>
      <c r="I79" s="191">
        <v>0.43520000000000003</v>
      </c>
      <c r="J79" s="114" t="str">
        <f t="shared" si="11"/>
        <v>-</v>
      </c>
      <c r="K79" s="191">
        <v>0.45669999999999999</v>
      </c>
      <c r="L79" s="114">
        <f t="shared" si="12"/>
        <v>4.9402573529411686E-2</v>
      </c>
      <c r="M79" s="191">
        <v>0.44140000000000001</v>
      </c>
      <c r="N79" s="114">
        <f t="shared" si="13"/>
        <v>-3.3501204291657483E-2</v>
      </c>
      <c r="O79" s="114">
        <f t="shared" si="14"/>
        <v>-8.0416666666666581E-2</v>
      </c>
    </row>
    <row r="80" spans="2:17" x14ac:dyDescent="0.25">
      <c r="B80" s="112" t="s">
        <v>78</v>
      </c>
      <c r="C80" s="191">
        <v>0.48710000000000003</v>
      </c>
      <c r="D80" s="114"/>
      <c r="E80" s="191" t="s">
        <v>226</v>
      </c>
      <c r="F80" s="114" t="str">
        <f t="shared" si="11"/>
        <v>-</v>
      </c>
      <c r="G80" s="191" t="s">
        <v>226</v>
      </c>
      <c r="H80" s="114" t="str">
        <f t="shared" si="11"/>
        <v>-</v>
      </c>
      <c r="I80" s="191">
        <v>0.3947</v>
      </c>
      <c r="J80" s="114" t="str">
        <f t="shared" si="11"/>
        <v>-</v>
      </c>
      <c r="K80" s="191">
        <v>0.45240000000000002</v>
      </c>
      <c r="L80" s="114">
        <f t="shared" si="12"/>
        <v>0.14618697745122877</v>
      </c>
      <c r="M80" s="191"/>
      <c r="N80" s="114"/>
      <c r="O80" s="114"/>
    </row>
    <row r="81" spans="2:17" x14ac:dyDescent="0.25">
      <c r="B81" s="112" t="s">
        <v>80</v>
      </c>
      <c r="C81" s="191">
        <v>0.42749999999999999</v>
      </c>
      <c r="D81" s="114"/>
      <c r="E81" s="191" t="s">
        <v>226</v>
      </c>
      <c r="F81" s="114" t="str">
        <f t="shared" si="11"/>
        <v>-</v>
      </c>
      <c r="G81" s="191" t="s">
        <v>226</v>
      </c>
      <c r="H81" s="114" t="str">
        <f t="shared" si="11"/>
        <v>-</v>
      </c>
      <c r="I81" s="191">
        <v>0.50130000000000008</v>
      </c>
      <c r="J81" s="114" t="str">
        <f t="shared" si="11"/>
        <v>-</v>
      </c>
      <c r="K81" s="191">
        <v>0</v>
      </c>
      <c r="L81" s="114">
        <f t="shared" si="12"/>
        <v>-1</v>
      </c>
      <c r="M81" s="191"/>
      <c r="N81" s="114"/>
      <c r="O81" s="114"/>
    </row>
    <row r="82" spans="2:17" x14ac:dyDescent="0.25">
      <c r="B82" s="112" t="s">
        <v>82</v>
      </c>
      <c r="C82" s="191">
        <v>0.3851</v>
      </c>
      <c r="D82" s="114"/>
      <c r="E82" s="191" t="s">
        <v>226</v>
      </c>
      <c r="F82" s="114" t="str">
        <f t="shared" si="11"/>
        <v>-</v>
      </c>
      <c r="G82" s="191" t="s">
        <v>226</v>
      </c>
      <c r="H82" s="114" t="str">
        <f t="shared" si="11"/>
        <v>-</v>
      </c>
      <c r="I82" s="191">
        <v>0.43680000000000002</v>
      </c>
      <c r="J82" s="114" t="str">
        <f t="shared" si="11"/>
        <v>-</v>
      </c>
      <c r="K82" s="191">
        <v>0</v>
      </c>
      <c r="L82" s="114">
        <f t="shared" si="12"/>
        <v>-1</v>
      </c>
      <c r="M82" s="191"/>
      <c r="N82" s="114"/>
      <c r="O82" s="114"/>
    </row>
    <row r="83" spans="2:17" x14ac:dyDescent="0.25">
      <c r="B83" s="112" t="s">
        <v>84</v>
      </c>
      <c r="C83" s="191">
        <v>0.48119999999999996</v>
      </c>
      <c r="D83" s="114"/>
      <c r="E83" s="191" t="s">
        <v>226</v>
      </c>
      <c r="F83" s="114" t="str">
        <f t="shared" si="11"/>
        <v>-</v>
      </c>
      <c r="G83" s="191" t="s">
        <v>226</v>
      </c>
      <c r="H83" s="114" t="str">
        <f t="shared" si="11"/>
        <v>-</v>
      </c>
      <c r="I83" s="191">
        <v>0.48729999999999996</v>
      </c>
      <c r="J83" s="114" t="str">
        <f t="shared" si="11"/>
        <v>-</v>
      </c>
      <c r="K83" s="191">
        <v>0.49520000000000003</v>
      </c>
      <c r="L83" s="114">
        <f t="shared" si="12"/>
        <v>1.6211779191463327E-2</v>
      </c>
      <c r="M83" s="191"/>
      <c r="N83" s="114"/>
      <c r="O83" s="114"/>
    </row>
    <row r="84" spans="2:17" x14ac:dyDescent="0.25">
      <c r="B84" s="112" t="s">
        <v>86</v>
      </c>
      <c r="C84" s="191">
        <v>0.47409999999999997</v>
      </c>
      <c r="D84" s="114"/>
      <c r="E84" s="191" t="s">
        <v>226</v>
      </c>
      <c r="F84" s="114" t="str">
        <f t="shared" si="11"/>
        <v>-</v>
      </c>
      <c r="G84" s="191" t="s">
        <v>226</v>
      </c>
      <c r="H84" s="114" t="str">
        <f t="shared" si="11"/>
        <v>-</v>
      </c>
      <c r="I84" s="191">
        <v>0.67430000000000012</v>
      </c>
      <c r="J84" s="114" t="str">
        <f t="shared" si="11"/>
        <v>-</v>
      </c>
      <c r="K84" s="191">
        <v>0.55409999999999993</v>
      </c>
      <c r="L84" s="114">
        <f t="shared" si="12"/>
        <v>-0.17825893519205127</v>
      </c>
      <c r="M84" s="191"/>
      <c r="N84" s="114"/>
      <c r="O84" s="114"/>
    </row>
    <row r="85" spans="2:17" x14ac:dyDescent="0.25">
      <c r="B85" s="112" t="s">
        <v>88</v>
      </c>
      <c r="C85" s="191">
        <v>0.54959999999999998</v>
      </c>
      <c r="D85" s="114"/>
      <c r="E85" s="191" t="s">
        <v>226</v>
      </c>
      <c r="F85" s="114" t="str">
        <f t="shared" si="11"/>
        <v>-</v>
      </c>
      <c r="G85" s="191" t="s">
        <v>226</v>
      </c>
      <c r="H85" s="114" t="str">
        <f t="shared" si="11"/>
        <v>-</v>
      </c>
      <c r="I85" s="191">
        <v>0.62860000000000005</v>
      </c>
      <c r="J85" s="114" t="str">
        <f t="shared" si="11"/>
        <v>-</v>
      </c>
      <c r="K85" s="191">
        <v>0.69180000000000008</v>
      </c>
      <c r="L85" s="114">
        <f t="shared" si="12"/>
        <v>0.10054088450524978</v>
      </c>
      <c r="M85" s="191"/>
      <c r="N85" s="114"/>
      <c r="O85" s="114"/>
    </row>
    <row r="86" spans="2:17" x14ac:dyDescent="0.25">
      <c r="B86" s="112" t="s">
        <v>90</v>
      </c>
      <c r="C86" s="191">
        <v>0.57409999999999994</v>
      </c>
      <c r="D86" s="114"/>
      <c r="E86" s="191" t="s">
        <v>226</v>
      </c>
      <c r="F86" s="114" t="str">
        <f t="shared" si="11"/>
        <v>-</v>
      </c>
      <c r="G86" s="191" t="s">
        <v>226</v>
      </c>
      <c r="H86" s="114" t="str">
        <f t="shared" si="11"/>
        <v>-</v>
      </c>
      <c r="I86" s="191">
        <v>0.61899999999999999</v>
      </c>
      <c r="J86" s="114" t="str">
        <f t="shared" si="11"/>
        <v>-</v>
      </c>
      <c r="K86" s="191">
        <v>0.6845</v>
      </c>
      <c r="L86" s="114">
        <f t="shared" si="12"/>
        <v>0.10581583198707589</v>
      </c>
      <c r="M86" s="191"/>
      <c r="N86" s="114"/>
      <c r="O86" s="114"/>
    </row>
    <row r="87" spans="2:17" ht="15.75" x14ac:dyDescent="0.25">
      <c r="B87" s="115" t="s">
        <v>27</v>
      </c>
      <c r="C87" s="193">
        <f>IFERROR(AVERAGE(C75:C86),"-")</f>
        <v>0.49036666666666662</v>
      </c>
      <c r="D87" s="117"/>
      <c r="E87" s="193" t="s">
        <v>226</v>
      </c>
      <c r="F87" s="117" t="str">
        <f t="shared" si="11"/>
        <v>-</v>
      </c>
      <c r="G87" s="193" t="s">
        <v>226</v>
      </c>
      <c r="H87" s="117" t="str">
        <f t="shared" si="11"/>
        <v>-</v>
      </c>
      <c r="I87" s="193">
        <v>0.58309999999999995</v>
      </c>
      <c r="J87" s="117" t="str">
        <f t="shared" si="11"/>
        <v>-</v>
      </c>
      <c r="K87" s="193">
        <v>0.6139</v>
      </c>
      <c r="L87" s="117">
        <f t="shared" si="12"/>
        <v>5.282112845138065E-2</v>
      </c>
      <c r="M87" s="193"/>
      <c r="N87" s="117"/>
      <c r="O87" s="117"/>
    </row>
    <row r="88" spans="2:17" ht="6" customHeight="1" x14ac:dyDescent="0.25"/>
    <row r="89" spans="2:17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262" t="s">
        <v>310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Q92" s="1" t="s">
        <v>156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157</v>
      </c>
    </row>
    <row r="94" spans="2:17" ht="22.5" thickTop="1" thickBot="1" x14ac:dyDescent="0.3">
      <c r="B94" s="107"/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2:17" ht="22.5" thickTop="1" thickBot="1" x14ac:dyDescent="0.3">
      <c r="B95" s="107"/>
      <c r="C95" s="290">
        <v>2019</v>
      </c>
      <c r="D95" s="291"/>
      <c r="E95" s="292" t="s">
        <v>282</v>
      </c>
      <c r="F95" s="291"/>
      <c r="G95" s="292" t="s">
        <v>283</v>
      </c>
      <c r="H95" s="291"/>
      <c r="I95" s="292" t="s">
        <v>284</v>
      </c>
      <c r="J95" s="291"/>
      <c r="K95" s="292">
        <v>2023</v>
      </c>
      <c r="L95" s="291"/>
      <c r="M95" s="292">
        <v>2024</v>
      </c>
      <c r="N95" s="293"/>
      <c r="O95" s="294"/>
    </row>
    <row r="96" spans="2:17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91" t="s">
        <v>226</v>
      </c>
      <c r="D97" s="114"/>
      <c r="E97" s="191" t="s">
        <v>226</v>
      </c>
      <c r="F97" s="114" t="str">
        <f t="shared" ref="F97:J109" si="15">IFERROR(E97/C97-1,"-")</f>
        <v>-</v>
      </c>
      <c r="G97" s="191" t="s">
        <v>226</v>
      </c>
      <c r="H97" s="114" t="str">
        <f t="shared" si="15"/>
        <v>-</v>
      </c>
      <c r="I97" s="191" t="s">
        <v>226</v>
      </c>
      <c r="J97" s="114" t="str">
        <f t="shared" si="15"/>
        <v>-</v>
      </c>
      <c r="K97" s="191" t="s">
        <v>226</v>
      </c>
      <c r="L97" s="114" t="str">
        <f t="shared" ref="L97:L109" si="16">IFERROR(K97/I97-1,"-")</f>
        <v>-</v>
      </c>
      <c r="M97" s="191" t="s">
        <v>226</v>
      </c>
      <c r="N97" s="114" t="str">
        <f t="shared" ref="N97:N105" si="17">IFERROR(M97/K97-1,"-")</f>
        <v>-</v>
      </c>
      <c r="O97" s="114" t="str">
        <f>IFERROR(M97/C97-1,"-")</f>
        <v>-</v>
      </c>
    </row>
    <row r="98" spans="2:15" x14ac:dyDescent="0.25">
      <c r="B98" s="112" t="s">
        <v>70</v>
      </c>
      <c r="C98" s="191" t="s">
        <v>226</v>
      </c>
      <c r="D98" s="114"/>
      <c r="E98" s="191" t="s">
        <v>226</v>
      </c>
      <c r="F98" s="114" t="str">
        <f t="shared" si="15"/>
        <v>-</v>
      </c>
      <c r="G98" s="191" t="s">
        <v>226</v>
      </c>
      <c r="H98" s="114" t="str">
        <f t="shared" si="15"/>
        <v>-</v>
      </c>
      <c r="I98" s="191" t="s">
        <v>226</v>
      </c>
      <c r="J98" s="114" t="str">
        <f t="shared" si="15"/>
        <v>-</v>
      </c>
      <c r="K98" s="191" t="s">
        <v>226</v>
      </c>
      <c r="L98" s="114" t="str">
        <f t="shared" si="16"/>
        <v>-</v>
      </c>
      <c r="M98" s="191" t="s">
        <v>226</v>
      </c>
      <c r="N98" s="114" t="str">
        <f t="shared" si="17"/>
        <v>-</v>
      </c>
      <c r="O98" s="114" t="str">
        <f t="shared" ref="O98:O105" si="18">IFERROR(M98/C98-1,"-")</f>
        <v>-</v>
      </c>
    </row>
    <row r="99" spans="2:15" x14ac:dyDescent="0.25">
      <c r="B99" s="112" t="s">
        <v>72</v>
      </c>
      <c r="C99" s="191" t="s">
        <v>226</v>
      </c>
      <c r="D99" s="114"/>
      <c r="E99" s="191" t="s">
        <v>226</v>
      </c>
      <c r="F99" s="114" t="str">
        <f t="shared" si="15"/>
        <v>-</v>
      </c>
      <c r="G99" s="191" t="s">
        <v>226</v>
      </c>
      <c r="H99" s="114" t="str">
        <f t="shared" si="15"/>
        <v>-</v>
      </c>
      <c r="I99" s="191" t="s">
        <v>226</v>
      </c>
      <c r="J99" s="114" t="str">
        <f t="shared" si="15"/>
        <v>-</v>
      </c>
      <c r="K99" s="191" t="s">
        <v>226</v>
      </c>
      <c r="L99" s="114" t="str">
        <f t="shared" si="16"/>
        <v>-</v>
      </c>
      <c r="M99" s="191" t="s">
        <v>226</v>
      </c>
      <c r="N99" s="114" t="str">
        <f t="shared" si="17"/>
        <v>-</v>
      </c>
      <c r="O99" s="114" t="str">
        <f t="shared" si="18"/>
        <v>-</v>
      </c>
    </row>
    <row r="100" spans="2:15" x14ac:dyDescent="0.25">
      <c r="B100" s="112" t="s">
        <v>74</v>
      </c>
      <c r="C100" s="191" t="s">
        <v>226</v>
      </c>
      <c r="D100" s="114"/>
      <c r="E100" s="191" t="s">
        <v>226</v>
      </c>
      <c r="F100" s="114" t="str">
        <f t="shared" si="15"/>
        <v>-</v>
      </c>
      <c r="G100" s="191" t="s">
        <v>226</v>
      </c>
      <c r="H100" s="114" t="str">
        <f t="shared" si="15"/>
        <v>-</v>
      </c>
      <c r="I100" s="191" t="s">
        <v>226</v>
      </c>
      <c r="J100" s="114" t="str">
        <f t="shared" si="15"/>
        <v>-</v>
      </c>
      <c r="K100" s="191" t="s">
        <v>226</v>
      </c>
      <c r="L100" s="114" t="str">
        <f t="shared" si="16"/>
        <v>-</v>
      </c>
      <c r="M100" s="191" t="s">
        <v>226</v>
      </c>
      <c r="N100" s="114" t="str">
        <f t="shared" si="17"/>
        <v>-</v>
      </c>
      <c r="O100" s="114" t="str">
        <f t="shared" si="18"/>
        <v>-</v>
      </c>
    </row>
    <row r="101" spans="2:15" x14ac:dyDescent="0.25">
      <c r="B101" s="112" t="s">
        <v>76</v>
      </c>
      <c r="C101" s="191" t="s">
        <v>226</v>
      </c>
      <c r="D101" s="114"/>
      <c r="E101" s="191" t="s">
        <v>226</v>
      </c>
      <c r="F101" s="114" t="str">
        <f t="shared" si="15"/>
        <v>-</v>
      </c>
      <c r="G101" s="191" t="s">
        <v>226</v>
      </c>
      <c r="H101" s="114" t="str">
        <f t="shared" si="15"/>
        <v>-</v>
      </c>
      <c r="I101" s="191" t="s">
        <v>226</v>
      </c>
      <c r="J101" s="114" t="str">
        <f t="shared" si="15"/>
        <v>-</v>
      </c>
      <c r="K101" s="191" t="s">
        <v>226</v>
      </c>
      <c r="L101" s="114" t="str">
        <f t="shared" si="16"/>
        <v>-</v>
      </c>
      <c r="M101" s="191" t="s">
        <v>226</v>
      </c>
      <c r="N101" s="114" t="str">
        <f t="shared" si="17"/>
        <v>-</v>
      </c>
      <c r="O101" s="114" t="str">
        <f t="shared" si="18"/>
        <v>-</v>
      </c>
    </row>
    <row r="102" spans="2:15" x14ac:dyDescent="0.25">
      <c r="B102" s="112" t="s">
        <v>78</v>
      </c>
      <c r="C102" s="191" t="s">
        <v>226</v>
      </c>
      <c r="D102" s="114"/>
      <c r="E102" s="191" t="s">
        <v>226</v>
      </c>
      <c r="F102" s="114" t="str">
        <f t="shared" si="15"/>
        <v>-</v>
      </c>
      <c r="G102" s="191" t="s">
        <v>226</v>
      </c>
      <c r="H102" s="114" t="str">
        <f t="shared" si="15"/>
        <v>-</v>
      </c>
      <c r="I102" s="191" t="s">
        <v>226</v>
      </c>
      <c r="J102" s="114" t="str">
        <f t="shared" si="15"/>
        <v>-</v>
      </c>
      <c r="K102" s="191" t="s">
        <v>226</v>
      </c>
      <c r="L102" s="114" t="str">
        <f t="shared" si="16"/>
        <v>-</v>
      </c>
      <c r="M102" s="191" t="s">
        <v>226</v>
      </c>
      <c r="N102" s="114" t="str">
        <f t="shared" si="17"/>
        <v>-</v>
      </c>
      <c r="O102" s="114" t="str">
        <f t="shared" si="18"/>
        <v>-</v>
      </c>
    </row>
    <row r="103" spans="2:15" x14ac:dyDescent="0.25">
      <c r="B103" s="112" t="s">
        <v>80</v>
      </c>
      <c r="C103" s="191" t="s">
        <v>226</v>
      </c>
      <c r="D103" s="114"/>
      <c r="E103" s="191" t="s">
        <v>226</v>
      </c>
      <c r="F103" s="114" t="str">
        <f t="shared" si="15"/>
        <v>-</v>
      </c>
      <c r="G103" s="191" t="s">
        <v>226</v>
      </c>
      <c r="H103" s="114" t="str">
        <f t="shared" si="15"/>
        <v>-</v>
      </c>
      <c r="I103" s="191" t="s">
        <v>226</v>
      </c>
      <c r="J103" s="114" t="str">
        <f t="shared" si="15"/>
        <v>-</v>
      </c>
      <c r="K103" s="191" t="s">
        <v>226</v>
      </c>
      <c r="L103" s="114" t="str">
        <f t="shared" si="16"/>
        <v>-</v>
      </c>
      <c r="M103" s="191" t="s">
        <v>226</v>
      </c>
      <c r="N103" s="114" t="str">
        <f t="shared" si="17"/>
        <v>-</v>
      </c>
      <c r="O103" s="114" t="str">
        <f t="shared" si="18"/>
        <v>-</v>
      </c>
    </row>
    <row r="104" spans="2:15" x14ac:dyDescent="0.25">
      <c r="B104" s="112" t="s">
        <v>82</v>
      </c>
      <c r="C104" s="191" t="s">
        <v>226</v>
      </c>
      <c r="D104" s="114"/>
      <c r="E104" s="191" t="s">
        <v>226</v>
      </c>
      <c r="F104" s="114" t="str">
        <f t="shared" si="15"/>
        <v>-</v>
      </c>
      <c r="G104" s="191" t="s">
        <v>226</v>
      </c>
      <c r="H104" s="114" t="str">
        <f t="shared" si="15"/>
        <v>-</v>
      </c>
      <c r="I104" s="191" t="s">
        <v>226</v>
      </c>
      <c r="J104" s="114" t="str">
        <f t="shared" si="15"/>
        <v>-</v>
      </c>
      <c r="K104" s="191" t="s">
        <v>226</v>
      </c>
      <c r="L104" s="114" t="str">
        <f t="shared" si="16"/>
        <v>-</v>
      </c>
      <c r="M104" s="191" t="s">
        <v>226</v>
      </c>
      <c r="N104" s="114" t="str">
        <f t="shared" si="17"/>
        <v>-</v>
      </c>
      <c r="O104" s="114" t="str">
        <f t="shared" si="18"/>
        <v>-</v>
      </c>
    </row>
    <row r="105" spans="2:15" x14ac:dyDescent="0.25">
      <c r="B105" s="112" t="s">
        <v>84</v>
      </c>
      <c r="C105" s="191" t="s">
        <v>226</v>
      </c>
      <c r="D105" s="114"/>
      <c r="E105" s="191" t="s">
        <v>226</v>
      </c>
      <c r="F105" s="114" t="str">
        <f t="shared" si="15"/>
        <v>-</v>
      </c>
      <c r="G105" s="191" t="s">
        <v>226</v>
      </c>
      <c r="H105" s="114" t="str">
        <f t="shared" si="15"/>
        <v>-</v>
      </c>
      <c r="I105" s="191" t="s">
        <v>226</v>
      </c>
      <c r="J105" s="114" t="str">
        <f t="shared" si="15"/>
        <v>-</v>
      </c>
      <c r="K105" s="191" t="s">
        <v>226</v>
      </c>
      <c r="L105" s="114" t="str">
        <f t="shared" si="16"/>
        <v>-</v>
      </c>
      <c r="M105" s="191" t="s">
        <v>226</v>
      </c>
      <c r="N105" s="114" t="str">
        <f t="shared" si="17"/>
        <v>-</v>
      </c>
      <c r="O105" s="114" t="str">
        <f t="shared" si="18"/>
        <v>-</v>
      </c>
    </row>
    <row r="106" spans="2:15" x14ac:dyDescent="0.25">
      <c r="B106" s="112" t="s">
        <v>86</v>
      </c>
      <c r="C106" s="191" t="s">
        <v>226</v>
      </c>
      <c r="D106" s="114"/>
      <c r="E106" s="191" t="s">
        <v>226</v>
      </c>
      <c r="F106" s="114" t="str">
        <f t="shared" si="15"/>
        <v>-</v>
      </c>
      <c r="G106" s="191" t="s">
        <v>226</v>
      </c>
      <c r="H106" s="114" t="str">
        <f t="shared" si="15"/>
        <v>-</v>
      </c>
      <c r="I106" s="191" t="s">
        <v>226</v>
      </c>
      <c r="J106" s="114" t="str">
        <f t="shared" si="15"/>
        <v>-</v>
      </c>
      <c r="K106" s="191" t="s">
        <v>226</v>
      </c>
      <c r="L106" s="114" t="str">
        <f t="shared" si="16"/>
        <v>-</v>
      </c>
      <c r="M106" s="191" t="s">
        <v>226</v>
      </c>
      <c r="N106" s="114" t="str">
        <f>IFERROR(M106/K106-1,"-")</f>
        <v>-</v>
      </c>
      <c r="O106" s="114" t="str">
        <f>IFERROR(M106/C106-1,"-")</f>
        <v>-</v>
      </c>
    </row>
    <row r="107" spans="2:15" x14ac:dyDescent="0.25">
      <c r="B107" s="112" t="s">
        <v>88</v>
      </c>
      <c r="C107" s="191" t="s">
        <v>226</v>
      </c>
      <c r="D107" s="114"/>
      <c r="E107" s="191" t="s">
        <v>226</v>
      </c>
      <c r="F107" s="114" t="str">
        <f t="shared" si="15"/>
        <v>-</v>
      </c>
      <c r="G107" s="191" t="s">
        <v>226</v>
      </c>
      <c r="H107" s="114" t="str">
        <f t="shared" si="15"/>
        <v>-</v>
      </c>
      <c r="I107" s="191" t="s">
        <v>226</v>
      </c>
      <c r="J107" s="114" t="str">
        <f t="shared" si="15"/>
        <v>-</v>
      </c>
      <c r="K107" s="191" t="s">
        <v>226</v>
      </c>
      <c r="L107" s="114" t="str">
        <f t="shared" si="16"/>
        <v>-</v>
      </c>
      <c r="M107" s="191" t="s">
        <v>226</v>
      </c>
      <c r="N107" s="114" t="str">
        <f>IFERROR(M107/K107-1,"-")</f>
        <v>-</v>
      </c>
      <c r="O107" s="114" t="str">
        <f>IFERROR(M107/C107-1,"-")</f>
        <v>-</v>
      </c>
    </row>
    <row r="108" spans="2:15" x14ac:dyDescent="0.25">
      <c r="B108" s="112" t="s">
        <v>90</v>
      </c>
      <c r="C108" s="191" t="s">
        <v>226</v>
      </c>
      <c r="D108" s="114"/>
      <c r="E108" s="191" t="s">
        <v>226</v>
      </c>
      <c r="F108" s="114" t="str">
        <f t="shared" si="15"/>
        <v>-</v>
      </c>
      <c r="G108" s="191" t="s">
        <v>226</v>
      </c>
      <c r="H108" s="114" t="str">
        <f t="shared" si="15"/>
        <v>-</v>
      </c>
      <c r="I108" s="191" t="s">
        <v>226</v>
      </c>
      <c r="J108" s="114" t="str">
        <f t="shared" si="15"/>
        <v>-</v>
      </c>
      <c r="K108" s="191" t="s">
        <v>226</v>
      </c>
      <c r="L108" s="114" t="str">
        <f t="shared" si="16"/>
        <v>-</v>
      </c>
      <c r="M108" s="191" t="s">
        <v>226</v>
      </c>
      <c r="N108" s="114" t="str">
        <f>IFERROR(M108/K108-1,"-")</f>
        <v>-</v>
      </c>
      <c r="O108" s="114" t="str">
        <f>IFERROR(M108/C108-1,"-")</f>
        <v>-</v>
      </c>
    </row>
    <row r="109" spans="2:15" ht="15.75" x14ac:dyDescent="0.25">
      <c r="B109" s="115" t="s">
        <v>27</v>
      </c>
      <c r="C109" s="196" t="str">
        <f>IFERROR(AVERAGE(C97:C108),"-")</f>
        <v>-</v>
      </c>
      <c r="D109" s="117"/>
      <c r="E109" s="196" t="str">
        <f>IFERROR(AVERAGE(E97:E108),"-")</f>
        <v>-</v>
      </c>
      <c r="F109" s="117" t="str">
        <f t="shared" si="15"/>
        <v>-</v>
      </c>
      <c r="G109" s="196" t="str">
        <f>IFERROR(AVERAGE(G97:G108),"-")</f>
        <v>-</v>
      </c>
      <c r="H109" s="117" t="str">
        <f t="shared" si="15"/>
        <v>-</v>
      </c>
      <c r="I109" s="196" t="str">
        <f>IFERROR(AVERAGE(I97:I108),"-")</f>
        <v>-</v>
      </c>
      <c r="J109" s="117" t="str">
        <f t="shared" si="15"/>
        <v>-</v>
      </c>
      <c r="K109" s="196" t="str">
        <f>IFERROR(AVERAGE(K97:K108),"-")</f>
        <v>-</v>
      </c>
      <c r="L109" s="117" t="str">
        <f t="shared" si="16"/>
        <v>-</v>
      </c>
      <c r="M109" s="196" t="str">
        <f>IFERROR(AVERAGE(M97:M108),"-")</f>
        <v>-</v>
      </c>
      <c r="N109" s="117" t="s">
        <v>226</v>
      </c>
      <c r="O109" s="117" t="s">
        <v>226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EC96A-F646-4B2C-B18A-6B909C07DE59}">
  <sheetPr>
    <tabColor theme="2" tint="-0.499984740745262"/>
  </sheetPr>
  <dimension ref="B4:B25"/>
  <sheetViews>
    <sheetView showGridLines="0" workbookViewId="0">
      <selection activeCell="A30" sqref="A3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91383-C059-4680-88F9-2F09301E134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182F-5BC9-46BA-86B8-C2C0C8C51AE2}">
  <sheetPr>
    <tabColor theme="2" tint="-9.9978637043366805E-2"/>
  </sheetPr>
  <dimension ref="B1:BB44"/>
  <sheetViews>
    <sheetView showGridLines="0" workbookViewId="0">
      <selection activeCell="A30" sqref="A30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262" t="s">
        <v>159</v>
      </c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R5" s="262" t="s">
        <v>160</v>
      </c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H5" s="262" t="s">
        <v>161</v>
      </c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8" t="s">
        <v>259</v>
      </c>
      <c r="D7" s="198" t="s">
        <v>266</v>
      </c>
      <c r="E7" s="198" t="s">
        <v>261</v>
      </c>
      <c r="F7" s="88" t="s">
        <v>262</v>
      </c>
      <c r="G7" s="88" t="s">
        <v>263</v>
      </c>
      <c r="H7" s="12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232</v>
      </c>
      <c r="K7" s="200" t="s">
        <v>222</v>
      </c>
      <c r="L7" s="200" t="s">
        <v>223</v>
      </c>
      <c r="M7" s="11" t="s">
        <v>224</v>
      </c>
      <c r="N7" s="11" t="s">
        <v>225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8" t="s">
        <v>259</v>
      </c>
      <c r="T7" s="200" t="s">
        <v>266</v>
      </c>
      <c r="U7" s="200" t="s">
        <v>261</v>
      </c>
      <c r="V7" s="88" t="s">
        <v>262</v>
      </c>
      <c r="W7" s="88" t="s">
        <v>263</v>
      </c>
      <c r="X7" s="12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232</v>
      </c>
      <c r="AA7" s="198" t="s">
        <v>222</v>
      </c>
      <c r="AB7" s="198" t="s">
        <v>223</v>
      </c>
      <c r="AC7" s="11" t="s">
        <v>224</v>
      </c>
      <c r="AD7" s="11" t="s">
        <v>225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8" t="s">
        <v>259</v>
      </c>
      <c r="AJ7" s="200" t="s">
        <v>266</v>
      </c>
      <c r="AK7" s="200" t="s">
        <v>261</v>
      </c>
      <c r="AL7" s="88" t="s">
        <v>262</v>
      </c>
      <c r="AM7" s="88" t="s">
        <v>263</v>
      </c>
      <c r="AN7" s="12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232</v>
      </c>
      <c r="AT7" s="200" t="s">
        <v>222</v>
      </c>
      <c r="AU7" s="200" t="s">
        <v>223</v>
      </c>
      <c r="AV7" s="11" t="s">
        <v>224</v>
      </c>
      <c r="AW7" s="11" t="s">
        <v>225</v>
      </c>
      <c r="AX7" s="12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40</v>
      </c>
      <c r="C8" s="203">
        <v>90.442003840196293</v>
      </c>
      <c r="D8" s="204">
        <v>89.423468038758116</v>
      </c>
      <c r="E8" s="204">
        <v>105.64044124934222</v>
      </c>
      <c r="F8" s="205">
        <v>111.34863739464056</v>
      </c>
      <c r="G8" s="204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3">
        <v>36.67</v>
      </c>
      <c r="K8" s="206">
        <v>86.17</v>
      </c>
      <c r="L8" s="206">
        <v>87.38</v>
      </c>
      <c r="M8" s="206">
        <v>2248.5699999999997</v>
      </c>
      <c r="N8" s="206">
        <v>102.38</v>
      </c>
      <c r="O8" s="130">
        <f t="shared" ref="O8:O18" si="1">N8/M8-1</f>
        <v>-0.95446884019621359</v>
      </c>
      <c r="P8" s="207">
        <f t="shared" ref="P8:P18" si="2">N8/J8-1</f>
        <v>1.7919280065448593</v>
      </c>
      <c r="R8" s="202" t="s">
        <v>40</v>
      </c>
      <c r="S8" s="203">
        <v>72.652291919048196</v>
      </c>
      <c r="T8" s="205">
        <v>24.61800978023355</v>
      </c>
      <c r="U8" s="205">
        <v>76.315361633408315</v>
      </c>
      <c r="V8" s="205">
        <v>90.871739829036486</v>
      </c>
      <c r="W8" s="205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3">
        <v>2.39</v>
      </c>
      <c r="AA8" s="206">
        <v>29.15</v>
      </c>
      <c r="AB8" s="206">
        <v>61.04</v>
      </c>
      <c r="AC8" s="206">
        <v>1583.26</v>
      </c>
      <c r="AD8" s="206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40</v>
      </c>
      <c r="AI8" s="208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9">
        <v>107551.74</v>
      </c>
      <c r="AT8" s="210">
        <v>19222102.370000001</v>
      </c>
      <c r="AU8" s="210">
        <v>97026873.810000002</v>
      </c>
      <c r="AV8" s="210">
        <v>331089538.37</v>
      </c>
      <c r="AW8" s="210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41</v>
      </c>
      <c r="C9" s="211">
        <v>111.03625690525382</v>
      </c>
      <c r="D9" s="212">
        <v>119.61314873097885</v>
      </c>
      <c r="E9" s="212">
        <v>132.23809490025502</v>
      </c>
      <c r="F9" s="212">
        <v>137.98804402669992</v>
      </c>
      <c r="G9" s="212">
        <v>153.28463003899193</v>
      </c>
      <c r="H9" s="72">
        <f>G9/F9-1</f>
        <v>0.1108544303253709</v>
      </c>
      <c r="I9" s="72">
        <f t="shared" si="0"/>
        <v>0.38049169083381695</v>
      </c>
      <c r="J9" s="211">
        <v>0</v>
      </c>
      <c r="K9" s="212">
        <v>112.98</v>
      </c>
      <c r="L9" s="212">
        <v>108.31</v>
      </c>
      <c r="M9" s="212">
        <v>112.07</v>
      </c>
      <c r="N9" s="212">
        <v>120.74</v>
      </c>
      <c r="O9" s="72">
        <f t="shared" si="1"/>
        <v>7.7362362808958807E-2</v>
      </c>
      <c r="P9" s="72" t="e">
        <f t="shared" si="2"/>
        <v>#DIV/0!</v>
      </c>
      <c r="R9" s="13" t="s">
        <v>41</v>
      </c>
      <c r="S9" s="211">
        <v>93.338639513678345</v>
      </c>
      <c r="T9" s="212">
        <v>34.532290327417726</v>
      </c>
      <c r="U9" s="212">
        <v>102.92898644100693</v>
      </c>
      <c r="V9" s="212">
        <v>118.25142482894158</v>
      </c>
      <c r="W9" s="212">
        <v>132.44852244191219</v>
      </c>
      <c r="X9" s="72">
        <f t="shared" si="3"/>
        <v>0.12005857547600485</v>
      </c>
      <c r="Y9" s="72">
        <f t="shared" si="4"/>
        <v>0.41901063838092978</v>
      </c>
      <c r="Z9" s="211">
        <v>0</v>
      </c>
      <c r="AA9" s="212">
        <v>38.03</v>
      </c>
      <c r="AB9" s="212">
        <v>83.6</v>
      </c>
      <c r="AC9" s="212">
        <v>89.91</v>
      </c>
      <c r="AD9" s="212">
        <v>99.56</v>
      </c>
      <c r="AE9" s="72">
        <f t="shared" si="5"/>
        <v>0.10732955177399628</v>
      </c>
      <c r="AF9" s="72" t="e">
        <f t="shared" si="6"/>
        <v>#DIV/0!</v>
      </c>
      <c r="AH9" s="13" t="s">
        <v>41</v>
      </c>
      <c r="AI9" s="213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4">
        <v>0</v>
      </c>
      <c r="AT9" s="215">
        <v>9477077.6999999993</v>
      </c>
      <c r="AU9" s="215">
        <v>49225047.259999998</v>
      </c>
      <c r="AV9" s="215">
        <v>54760619.090000004</v>
      </c>
      <c r="AW9" s="215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42</v>
      </c>
      <c r="C10" s="211">
        <v>87.333539107317222</v>
      </c>
      <c r="D10" s="212">
        <v>68.605998124772668</v>
      </c>
      <c r="E10" s="212">
        <v>91.749378487789571</v>
      </c>
      <c r="F10" s="212">
        <v>99.58570987428547</v>
      </c>
      <c r="G10" s="212">
        <v>113.78281563761162</v>
      </c>
      <c r="H10" s="72">
        <f>G10/F10-1</f>
        <v>0.14256167658239538</v>
      </c>
      <c r="I10" s="72">
        <f t="shared" si="0"/>
        <v>0.30285359783476751</v>
      </c>
      <c r="J10" s="211">
        <v>0</v>
      </c>
      <c r="K10" s="212">
        <v>67.34</v>
      </c>
      <c r="L10" s="212">
        <v>79.27</v>
      </c>
      <c r="M10" s="212">
        <v>82.53</v>
      </c>
      <c r="N10" s="212">
        <v>97.02</v>
      </c>
      <c r="O10" s="72">
        <f t="shared" si="1"/>
        <v>0.17557251908396942</v>
      </c>
      <c r="P10" s="72" t="e">
        <f t="shared" si="2"/>
        <v>#DIV/0!</v>
      </c>
      <c r="R10" s="17" t="s">
        <v>42</v>
      </c>
      <c r="S10" s="211">
        <v>70.414695108664219</v>
      </c>
      <c r="T10" s="212">
        <v>14.137286315654363</v>
      </c>
      <c r="U10" s="212">
        <v>66.15306212844591</v>
      </c>
      <c r="V10" s="212">
        <v>81.414700866660823</v>
      </c>
      <c r="W10" s="212">
        <v>95.987960191022665</v>
      </c>
      <c r="X10" s="72">
        <f t="shared" si="3"/>
        <v>0.1790003423120059</v>
      </c>
      <c r="Y10" s="72">
        <f t="shared" si="4"/>
        <v>0.36318079689038907</v>
      </c>
      <c r="Z10" s="211">
        <v>0</v>
      </c>
      <c r="AA10" s="212">
        <v>15.16</v>
      </c>
      <c r="AB10" s="212">
        <v>53.96</v>
      </c>
      <c r="AC10" s="212">
        <v>58.56</v>
      </c>
      <c r="AD10" s="212">
        <v>74.69</v>
      </c>
      <c r="AE10" s="72">
        <f t="shared" si="5"/>
        <v>0.27544398907103806</v>
      </c>
      <c r="AF10" s="72" t="e">
        <f t="shared" si="6"/>
        <v>#DIV/0!</v>
      </c>
      <c r="AH10" s="17" t="s">
        <v>42</v>
      </c>
      <c r="AI10" s="213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4">
        <v>0</v>
      </c>
      <c r="AT10" s="215">
        <v>2329043.2799999998</v>
      </c>
      <c r="AU10" s="215">
        <v>24139704.43</v>
      </c>
      <c r="AV10" s="215">
        <v>25469490.43</v>
      </c>
      <c r="AW10" s="215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43</v>
      </c>
      <c r="C11" s="211">
        <v>68.923029771343678</v>
      </c>
      <c r="D11" s="212">
        <v>54.385695459573327</v>
      </c>
      <c r="E11" s="212">
        <v>69.053002298236166</v>
      </c>
      <c r="F11" s="212">
        <v>78.125708533032878</v>
      </c>
      <c r="G11" s="212">
        <v>86.04087629442229</v>
      </c>
      <c r="H11" s="72">
        <f>G11/F11-1</f>
        <v>0.1013132285135403</v>
      </c>
      <c r="I11" s="72">
        <f t="shared" si="0"/>
        <v>0.24836178240956763</v>
      </c>
      <c r="J11" s="211">
        <v>0</v>
      </c>
      <c r="K11" s="212">
        <v>50.39</v>
      </c>
      <c r="L11" s="212">
        <v>66.709999999999994</v>
      </c>
      <c r="M11" s="212">
        <v>58.18</v>
      </c>
      <c r="N11" s="212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43</v>
      </c>
      <c r="S11" s="211">
        <v>48.979817864189428</v>
      </c>
      <c r="T11" s="212">
        <v>19.218728302184203</v>
      </c>
      <c r="U11" s="212">
        <v>49.444334994722752</v>
      </c>
      <c r="V11" s="212">
        <v>54.895985344462289</v>
      </c>
      <c r="W11" s="212">
        <v>63.19860642891576</v>
      </c>
      <c r="X11" s="72">
        <f t="shared" si="3"/>
        <v>0.15124277362645078</v>
      </c>
      <c r="Y11" s="72">
        <f t="shared" si="4"/>
        <v>0.29029892687947512</v>
      </c>
      <c r="Z11" s="211">
        <v>0</v>
      </c>
      <c r="AA11" s="212">
        <v>19.03</v>
      </c>
      <c r="AB11" s="212">
        <v>35.21</v>
      </c>
      <c r="AC11" s="212">
        <v>27.56</v>
      </c>
      <c r="AD11" s="212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43</v>
      </c>
      <c r="AI11" s="213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4">
        <v>0</v>
      </c>
      <c r="AT11" s="215">
        <v>139202.99</v>
      </c>
      <c r="AU11" s="215">
        <v>447473.95</v>
      </c>
      <c r="AV11" s="215">
        <v>384494.2</v>
      </c>
      <c r="AW11" s="215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44</v>
      </c>
      <c r="C12" s="211">
        <v>154.5092213144126</v>
      </c>
      <c r="D12" s="212">
        <v>154.48940917080748</v>
      </c>
      <c r="E12" s="212">
        <v>236.67629712851519</v>
      </c>
      <c r="F12" s="212">
        <v>166.96534083631551</v>
      </c>
      <c r="G12" s="212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1">
        <v>0</v>
      </c>
      <c r="K12" s="212">
        <v>160.93</v>
      </c>
      <c r="L12" s="212">
        <v>104.86</v>
      </c>
      <c r="M12" s="212">
        <v>153.51</v>
      </c>
      <c r="N12" s="212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44</v>
      </c>
      <c r="S12" s="211">
        <v>112.39228111608712</v>
      </c>
      <c r="T12" s="212">
        <v>36.316833258124703</v>
      </c>
      <c r="U12" s="212">
        <v>117.61546768022718</v>
      </c>
      <c r="V12" s="212">
        <v>92.168248419946877</v>
      </c>
      <c r="W12" s="212">
        <v>127.96940866594741</v>
      </c>
      <c r="X12" s="72">
        <f t="shared" si="3"/>
        <v>0.38843268543934384</v>
      </c>
      <c r="Y12" s="72">
        <f t="shared" si="4"/>
        <v>0.13859606189299667</v>
      </c>
      <c r="Z12" s="211">
        <v>0</v>
      </c>
      <c r="AA12" s="212">
        <v>51.71</v>
      </c>
      <c r="AB12" s="212">
        <v>40.42</v>
      </c>
      <c r="AC12" s="212">
        <v>53.45</v>
      </c>
      <c r="AD12" s="212">
        <v>80.97</v>
      </c>
      <c r="AE12" s="72">
        <f t="shared" si="5"/>
        <v>0.51487371375116919</v>
      </c>
      <c r="AF12" s="72" t="e">
        <f t="shared" si="6"/>
        <v>#DIV/0!</v>
      </c>
      <c r="AH12" s="17" t="s">
        <v>44</v>
      </c>
      <c r="AI12" s="213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4">
        <v>0</v>
      </c>
      <c r="AT12" s="215">
        <v>1957390.92</v>
      </c>
      <c r="AU12" s="215">
        <v>2068539.88</v>
      </c>
      <c r="AV12" s="215">
        <v>2536858.79</v>
      </c>
      <c r="AW12" s="215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45</v>
      </c>
      <c r="C13" s="211">
        <v>53.395862228679078</v>
      </c>
      <c r="D13" s="212">
        <v>35.164202003230017</v>
      </c>
      <c r="E13" s="212">
        <v>56.134315429729149</v>
      </c>
      <c r="F13" s="212">
        <v>63.521467355569442</v>
      </c>
      <c r="G13" s="212">
        <v>73.307692546764059</v>
      </c>
      <c r="H13" s="72">
        <f t="shared" si="17"/>
        <v>0.15406169911685108</v>
      </c>
      <c r="I13" s="72">
        <f t="shared" si="0"/>
        <v>0.37290961297353631</v>
      </c>
      <c r="J13" s="211">
        <v>0</v>
      </c>
      <c r="K13" s="212">
        <v>33.96</v>
      </c>
      <c r="L13" s="212">
        <v>46.88</v>
      </c>
      <c r="M13" s="212">
        <v>54.44</v>
      </c>
      <c r="N13" s="212">
        <v>58.54</v>
      </c>
      <c r="O13" s="72">
        <f t="shared" si="1"/>
        <v>7.5312270389419567E-2</v>
      </c>
      <c r="P13" s="72" t="e">
        <f t="shared" si="2"/>
        <v>#DIV/0!</v>
      </c>
      <c r="R13" s="17" t="s">
        <v>45</v>
      </c>
      <c r="S13" s="211">
        <v>42.106524472874256</v>
      </c>
      <c r="T13" s="212">
        <v>10.539728120072974</v>
      </c>
      <c r="U13" s="212">
        <v>36.382449139046848</v>
      </c>
      <c r="V13" s="212">
        <v>50.331836134752088</v>
      </c>
      <c r="W13" s="212">
        <v>59.591288416812354</v>
      </c>
      <c r="X13" s="72">
        <f t="shared" si="3"/>
        <v>0.18396810037428768</v>
      </c>
      <c r="Y13" s="72">
        <f t="shared" si="4"/>
        <v>0.41525070432260636</v>
      </c>
      <c r="Z13" s="211">
        <v>0</v>
      </c>
      <c r="AA13" s="212">
        <v>14.65</v>
      </c>
      <c r="AB13" s="212">
        <v>30.01</v>
      </c>
      <c r="AC13" s="212">
        <v>36.36</v>
      </c>
      <c r="AD13" s="212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45</v>
      </c>
      <c r="AI13" s="213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4">
        <v>0</v>
      </c>
      <c r="AT13" s="215">
        <v>1280826.01</v>
      </c>
      <c r="AU13" s="215">
        <v>8016409.6399999997</v>
      </c>
      <c r="AV13" s="215">
        <v>10194390.619999999</v>
      </c>
      <c r="AW13" s="215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46</v>
      </c>
      <c r="C14" s="211">
        <v>83.7464852734403</v>
      </c>
      <c r="D14" s="212">
        <v>80.611090552006999</v>
      </c>
      <c r="E14" s="212">
        <v>89.354754765392471</v>
      </c>
      <c r="F14" s="212">
        <v>99.460677559462709</v>
      </c>
      <c r="G14" s="212">
        <v>111.53278240164596</v>
      </c>
      <c r="H14" s="72">
        <f t="shared" si="17"/>
        <v>0.12137565456424659</v>
      </c>
      <c r="I14" s="72">
        <f t="shared" si="0"/>
        <v>0.33179060634581536</v>
      </c>
      <c r="J14" s="211">
        <v>0</v>
      </c>
      <c r="K14" s="212">
        <v>80.28</v>
      </c>
      <c r="L14" s="212">
        <v>82.54</v>
      </c>
      <c r="M14" s="212">
        <v>86.96</v>
      </c>
      <c r="N14" s="212">
        <v>99.78</v>
      </c>
      <c r="O14" s="72">
        <f t="shared" si="1"/>
        <v>0.14742410303587872</v>
      </c>
      <c r="P14" s="72" t="e">
        <f t="shared" si="2"/>
        <v>#DIV/0!</v>
      </c>
      <c r="R14" s="17" t="s">
        <v>46</v>
      </c>
      <c r="S14" s="211">
        <v>55.048026816827388</v>
      </c>
      <c r="T14" s="212">
        <v>31.407207596971087</v>
      </c>
      <c r="U14" s="212">
        <v>69.287823586122954</v>
      </c>
      <c r="V14" s="212">
        <v>81.552824481819684</v>
      </c>
      <c r="W14" s="212">
        <v>94.069200130065227</v>
      </c>
      <c r="X14" s="72">
        <f t="shared" si="3"/>
        <v>0.15347568557893143</v>
      </c>
      <c r="Y14" s="72">
        <f t="shared" si="4"/>
        <v>0.708856894055095</v>
      </c>
      <c r="Z14" s="211">
        <v>0</v>
      </c>
      <c r="AA14" s="212">
        <v>36.950000000000003</v>
      </c>
      <c r="AB14" s="212">
        <v>59.7</v>
      </c>
      <c r="AC14" s="212">
        <v>60.27</v>
      </c>
      <c r="AD14" s="212">
        <v>69.36</v>
      </c>
      <c r="AE14" s="72">
        <f t="shared" si="5"/>
        <v>0.1508213041314086</v>
      </c>
      <c r="AF14" s="72" t="e">
        <f t="shared" si="6"/>
        <v>#DIV/0!</v>
      </c>
      <c r="AH14" s="17" t="s">
        <v>46</v>
      </c>
      <c r="AI14" s="213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4">
        <v>0</v>
      </c>
      <c r="AT14" s="215">
        <v>271492.53999999998</v>
      </c>
      <c r="AU14" s="215">
        <v>627335.91</v>
      </c>
      <c r="AV14" s="215">
        <v>633392.22</v>
      </c>
      <c r="AW14" s="215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47</v>
      </c>
      <c r="C15" s="211">
        <v>86.282504508350229</v>
      </c>
      <c r="D15" s="212">
        <v>107.84751943500432</v>
      </c>
      <c r="E15" s="212">
        <v>118.83918536650482</v>
      </c>
      <c r="F15" s="212">
        <v>141.30959432666666</v>
      </c>
      <c r="G15" s="212">
        <v>163.99167209658259</v>
      </c>
      <c r="H15" s="72">
        <f t="shared" si="17"/>
        <v>0.160513359888937</v>
      </c>
      <c r="I15" s="72">
        <f t="shared" si="0"/>
        <v>0.90063643876623733</v>
      </c>
      <c r="J15" s="211">
        <v>0</v>
      </c>
      <c r="K15" s="212">
        <v>92.13</v>
      </c>
      <c r="L15" s="212">
        <v>110.06</v>
      </c>
      <c r="M15" s="212">
        <v>137.72</v>
      </c>
      <c r="N15" s="212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47</v>
      </c>
      <c r="S15" s="211">
        <v>68.659172764831695</v>
      </c>
      <c r="T15" s="212">
        <v>44.959498197315753</v>
      </c>
      <c r="U15" s="212">
        <v>88.148081426396161</v>
      </c>
      <c r="V15" s="212">
        <v>111.84802044236957</v>
      </c>
      <c r="W15" s="212">
        <v>141.36123737760903</v>
      </c>
      <c r="X15" s="72">
        <f t="shared" si="3"/>
        <v>0.26386892515854887</v>
      </c>
      <c r="Y15" s="72">
        <f t="shared" si="4"/>
        <v>1.058883491966808</v>
      </c>
      <c r="Z15" s="211">
        <v>0</v>
      </c>
      <c r="AA15" s="212">
        <v>47.09</v>
      </c>
      <c r="AB15" s="212">
        <v>74.209999999999994</v>
      </c>
      <c r="AC15" s="212">
        <v>101.32</v>
      </c>
      <c r="AD15" s="212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47</v>
      </c>
      <c r="AI15" s="213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4">
        <v>0</v>
      </c>
      <c r="AT15" s="215">
        <v>919570.67</v>
      </c>
      <c r="AU15" s="215">
        <v>3319775.68</v>
      </c>
      <c r="AV15" s="215">
        <v>5606630.8099999996</v>
      </c>
      <c r="AW15" s="215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48</v>
      </c>
      <c r="C16" s="211">
        <v>65.704652006396628</v>
      </c>
      <c r="D16" s="212">
        <v>63.394620252519019</v>
      </c>
      <c r="E16" s="212">
        <v>75.761882314410343</v>
      </c>
      <c r="F16" s="212">
        <v>87.685735766659221</v>
      </c>
      <c r="G16" s="212">
        <v>97.331889797767843</v>
      </c>
      <c r="H16" s="72">
        <f t="shared" si="17"/>
        <v>0.11000824645844376</v>
      </c>
      <c r="I16" s="72">
        <f t="shared" si="0"/>
        <v>0.48135461988737371</v>
      </c>
      <c r="J16" s="211">
        <v>0</v>
      </c>
      <c r="K16" s="212">
        <v>65.77</v>
      </c>
      <c r="L16" s="212">
        <v>71.44</v>
      </c>
      <c r="M16" s="212">
        <v>78.97</v>
      </c>
      <c r="N16" s="212">
        <v>79.5</v>
      </c>
      <c r="O16" s="72">
        <f t="shared" si="1"/>
        <v>6.7114093959732557E-3</v>
      </c>
      <c r="P16" s="72" t="e">
        <f t="shared" si="2"/>
        <v>#DIV/0!</v>
      </c>
      <c r="R16" s="17" t="s">
        <v>48</v>
      </c>
      <c r="S16" s="211">
        <v>46.860015705015059</v>
      </c>
      <c r="T16" s="212">
        <v>26.247603193336275</v>
      </c>
      <c r="U16" s="212">
        <v>56.218571331512265</v>
      </c>
      <c r="V16" s="212">
        <v>64.730510163947514</v>
      </c>
      <c r="W16" s="212">
        <v>75.245820492638387</v>
      </c>
      <c r="X16" s="72">
        <f t="shared" si="3"/>
        <v>0.16244751203193064</v>
      </c>
      <c r="Y16" s="72">
        <f t="shared" si="4"/>
        <v>0.60575747490808918</v>
      </c>
      <c r="Z16" s="211">
        <v>0</v>
      </c>
      <c r="AA16" s="212">
        <v>28.77</v>
      </c>
      <c r="AB16" s="212">
        <v>52.03</v>
      </c>
      <c r="AC16" s="212">
        <v>48.39</v>
      </c>
      <c r="AD16" s="212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48</v>
      </c>
      <c r="AI16" s="213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4">
        <v>0</v>
      </c>
      <c r="AT16" s="215">
        <v>1115784.1499999999</v>
      </c>
      <c r="AU16" s="215">
        <v>2327395.5499999998</v>
      </c>
      <c r="AV16" s="215">
        <v>2293561.5499999998</v>
      </c>
      <c r="AW16" s="215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49</v>
      </c>
      <c r="C17" s="211">
        <v>96.555494271359834</v>
      </c>
      <c r="D17" s="212">
        <v>84.79904791982085</v>
      </c>
      <c r="E17" s="212">
        <v>108.55793877235132</v>
      </c>
      <c r="F17" s="212">
        <v>124.89683916108375</v>
      </c>
      <c r="G17" s="212">
        <v>138.28996695676636</v>
      </c>
      <c r="H17" s="72">
        <f t="shared" si="17"/>
        <v>0.10723352076515758</v>
      </c>
      <c r="I17" s="72">
        <f t="shared" si="0"/>
        <v>0.43223301791730107</v>
      </c>
      <c r="J17" s="211">
        <v>0</v>
      </c>
      <c r="K17" s="212">
        <v>80.63</v>
      </c>
      <c r="L17" s="212">
        <v>95.86</v>
      </c>
      <c r="M17" s="212">
        <v>113.97</v>
      </c>
      <c r="N17" s="212">
        <v>122.94</v>
      </c>
      <c r="O17" s="72">
        <f t="shared" si="1"/>
        <v>7.8704922347986317E-2</v>
      </c>
      <c r="P17" s="72" t="e">
        <f t="shared" si="2"/>
        <v>#DIV/0!</v>
      </c>
      <c r="R17" s="17" t="s">
        <v>49</v>
      </c>
      <c r="S17" s="211">
        <v>70.445792467793524</v>
      </c>
      <c r="T17" s="212">
        <v>25.330788310187259</v>
      </c>
      <c r="U17" s="212">
        <v>77.907610986334461</v>
      </c>
      <c r="V17" s="212">
        <v>103.81438075227631</v>
      </c>
      <c r="W17" s="212">
        <v>119.46333206455625</v>
      </c>
      <c r="X17" s="72">
        <f t="shared" si="3"/>
        <v>0.15073972602718455</v>
      </c>
      <c r="Y17" s="72">
        <f t="shared" si="4"/>
        <v>0.69581926584433873</v>
      </c>
      <c r="Z17" s="211">
        <v>0</v>
      </c>
      <c r="AA17" s="212">
        <v>29.03</v>
      </c>
      <c r="AB17" s="212">
        <v>65.599999999999994</v>
      </c>
      <c r="AC17" s="212">
        <v>86.93</v>
      </c>
      <c r="AD17" s="212">
        <v>98.95</v>
      </c>
      <c r="AE17" s="72">
        <f t="shared" si="5"/>
        <v>0.13827217301276873</v>
      </c>
      <c r="AF17" s="72" t="e">
        <f t="shared" si="6"/>
        <v>#DIV/0!</v>
      </c>
      <c r="AH17" s="17" t="s">
        <v>49</v>
      </c>
      <c r="AI17" s="213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4">
        <v>0</v>
      </c>
      <c r="AT17" s="215">
        <v>882765.87</v>
      </c>
      <c r="AU17" s="215">
        <v>5533119.9100000001</v>
      </c>
      <c r="AV17" s="215">
        <v>7023051.9699999997</v>
      </c>
      <c r="AW17" s="215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50</v>
      </c>
      <c r="C18" s="211">
        <v>54.530845033696238</v>
      </c>
      <c r="D18" s="212">
        <v>79.290809248569559</v>
      </c>
      <c r="E18" s="212">
        <v>62.000242937734313</v>
      </c>
      <c r="F18" s="212">
        <v>71.091270430905183</v>
      </c>
      <c r="G18" s="212">
        <v>77.162788348329599</v>
      </c>
      <c r="H18" s="72">
        <f t="shared" si="17"/>
        <v>8.5404549399991758E-2</v>
      </c>
      <c r="I18" s="72">
        <f t="shared" si="0"/>
        <v>0.41503012287171437</v>
      </c>
      <c r="J18" s="211">
        <v>0</v>
      </c>
      <c r="K18" s="212">
        <v>79.44</v>
      </c>
      <c r="L18" s="212">
        <v>51.13</v>
      </c>
      <c r="M18" s="212">
        <v>53.39</v>
      </c>
      <c r="N18" s="212">
        <v>54.91</v>
      </c>
      <c r="O18" s="72">
        <f t="shared" si="1"/>
        <v>2.8469750889679624E-2</v>
      </c>
      <c r="P18" s="72" t="e">
        <f t="shared" si="2"/>
        <v>#DIV/0!</v>
      </c>
      <c r="R18" s="21" t="s">
        <v>50</v>
      </c>
      <c r="S18" s="211">
        <v>42.431086714563492</v>
      </c>
      <c r="T18" s="212">
        <v>16.728878531526679</v>
      </c>
      <c r="U18" s="212">
        <v>42.193841171498114</v>
      </c>
      <c r="V18" s="212">
        <v>57.98342362668452</v>
      </c>
      <c r="W18" s="212">
        <v>63.589757842486854</v>
      </c>
      <c r="X18" s="72">
        <f t="shared" si="3"/>
        <v>9.6688568303549438E-2</v>
      </c>
      <c r="Y18" s="72">
        <f t="shared" si="4"/>
        <v>0.49865965654518907</v>
      </c>
      <c r="Z18" s="211">
        <v>0</v>
      </c>
      <c r="AA18" s="212">
        <v>30.5</v>
      </c>
      <c r="AB18" s="212">
        <v>34.869999999999997</v>
      </c>
      <c r="AC18" s="212">
        <v>38.43</v>
      </c>
      <c r="AD18" s="212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50</v>
      </c>
      <c r="AI18" s="213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4">
        <v>0</v>
      </c>
      <c r="AT18" s="215">
        <v>848948.24</v>
      </c>
      <c r="AU18" s="215">
        <v>1322071.6100000001</v>
      </c>
      <c r="AV18" s="215">
        <v>1460689.78</v>
      </c>
      <c r="AW18" s="215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6"/>
      <c r="BB19" s="102"/>
    </row>
    <row r="20" spans="2:54" x14ac:dyDescent="0.25">
      <c r="B20" s="103" t="s">
        <v>52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52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52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279" t="s">
        <v>162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R21" s="279" t="s">
        <v>163</v>
      </c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H21" s="303" t="s">
        <v>164</v>
      </c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</row>
    <row r="22" spans="2:54" ht="24" customHeight="1" x14ac:dyDescent="0.25">
      <c r="B22" s="279" t="s">
        <v>165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R22" s="304" t="s">
        <v>166</v>
      </c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P22" s="118"/>
      <c r="AQ22" s="118"/>
      <c r="AW22" s="50">
        <f>AW11/N11</f>
        <v>5182.1398774605659</v>
      </c>
    </row>
    <row r="23" spans="2:54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262" t="s">
        <v>167</v>
      </c>
      <c r="C27" s="262"/>
      <c r="D27" s="262"/>
      <c r="E27" s="262"/>
      <c r="F27" s="262"/>
      <c r="G27" s="262"/>
      <c r="H27" s="262"/>
      <c r="I27" s="262"/>
      <c r="R27" s="262" t="s">
        <v>168</v>
      </c>
      <c r="S27" s="262"/>
      <c r="T27" s="262"/>
      <c r="U27" s="262"/>
      <c r="V27" s="262"/>
      <c r="W27" s="262"/>
      <c r="X27" s="262"/>
      <c r="Y27" s="262"/>
      <c r="AH27" s="262" t="s">
        <v>169</v>
      </c>
      <c r="AI27" s="262"/>
      <c r="AJ27" s="262"/>
      <c r="AK27" s="262"/>
      <c r="AL27" s="262"/>
      <c r="AM27" s="262"/>
      <c r="AN27" s="262"/>
      <c r="AO27" s="262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9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9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40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2" t="s">
        <v>40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2" t="s">
        <v>40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41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41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41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42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42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42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43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43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43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44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44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44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45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45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45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46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2">
        <f>G36/F36-1</f>
        <v>0.10117384013415309</v>
      </c>
      <c r="I36" s="72">
        <f t="shared" si="18"/>
        <v>0.13492337826938572</v>
      </c>
      <c r="R36" s="17" t="s">
        <v>46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46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47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47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47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48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48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48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49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49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49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50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50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50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05" t="s">
        <v>52</v>
      </c>
      <c r="C42" s="305"/>
      <c r="D42" s="305"/>
      <c r="E42" s="305"/>
      <c r="F42" s="305"/>
      <c r="G42" s="305"/>
      <c r="H42" s="305"/>
      <c r="I42" s="305"/>
      <c r="R42" s="305" t="s">
        <v>52</v>
      </c>
      <c r="S42" s="305"/>
      <c r="T42" s="305"/>
      <c r="U42" s="305"/>
      <c r="V42" s="305"/>
      <c r="W42" s="305"/>
      <c r="X42" s="305"/>
      <c r="Y42" s="305"/>
      <c r="AH42" s="103" t="s">
        <v>52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279" t="s">
        <v>162</v>
      </c>
      <c r="C43" s="279"/>
      <c r="D43" s="279"/>
      <c r="E43" s="279"/>
      <c r="F43" s="279"/>
      <c r="G43" s="279"/>
      <c r="H43" s="279"/>
      <c r="I43" s="279"/>
      <c r="R43" s="279" t="s">
        <v>163</v>
      </c>
      <c r="S43" s="279"/>
      <c r="T43" s="279"/>
      <c r="U43" s="279"/>
      <c r="V43" s="279"/>
      <c r="W43" s="279"/>
      <c r="X43" s="279"/>
      <c r="Y43" s="279"/>
      <c r="AH43" s="303" t="s">
        <v>164</v>
      </c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</row>
    <row r="44" spans="2:44" ht="24" customHeight="1" x14ac:dyDescent="0.25">
      <c r="B44" s="279" t="s">
        <v>165</v>
      </c>
      <c r="C44" s="279"/>
      <c r="D44" s="279"/>
      <c r="E44" s="279"/>
      <c r="F44" s="279"/>
      <c r="G44" s="279"/>
      <c r="H44" s="279"/>
      <c r="I44" s="279"/>
      <c r="R44" s="304" t="s">
        <v>166</v>
      </c>
      <c r="S44" s="304"/>
      <c r="T44" s="304"/>
      <c r="U44" s="304"/>
      <c r="V44" s="304"/>
      <c r="W44" s="304"/>
      <c r="X44" s="304"/>
      <c r="Y44" s="304"/>
      <c r="AI44" s="118"/>
      <c r="AJ44" s="118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5F137-85D0-4B8B-A79B-FE3DF61951BD}">
  <sheetPr>
    <tabColor theme="4"/>
  </sheetPr>
  <dimension ref="B4:B25"/>
  <sheetViews>
    <sheetView showGridLines="0" workbookViewId="0">
      <selection activeCell="A30" sqref="A3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6843-211A-467D-AC6F-DCA0D9D9F20B}">
  <sheetPr>
    <tabColor theme="4" tint="0.39997558519241921"/>
  </sheetPr>
  <dimension ref="A1:AE131"/>
  <sheetViews>
    <sheetView showGridLines="0" zoomScaleNormal="100" workbookViewId="0">
      <selection activeCell="A30" sqref="A30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0" t="s">
        <v>312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259</v>
      </c>
      <c r="D5" s="170" t="s">
        <v>260</v>
      </c>
      <c r="E5" s="170" t="s">
        <v>266</v>
      </c>
      <c r="F5" s="170" t="s">
        <v>261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262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263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170</v>
      </c>
      <c r="C6" s="220">
        <v>23058</v>
      </c>
      <c r="D6" s="220">
        <v>12754</v>
      </c>
      <c r="E6" s="220">
        <v>9308</v>
      </c>
      <c r="F6" s="220">
        <v>20151</v>
      </c>
      <c r="G6" s="221">
        <f t="shared" ref="G6:G11" si="0">F6/E6-1</f>
        <v>1.1649119037387194</v>
      </c>
      <c r="H6" s="220">
        <f t="shared" ref="H6:H11" si="1">F6-E6</f>
        <v>10843</v>
      </c>
      <c r="I6" s="221"/>
      <c r="J6" s="220">
        <v>26502</v>
      </c>
      <c r="K6" s="221">
        <f t="shared" ref="K6:K11" si="2">J6/F6-1</f>
        <v>0.3151704630043175</v>
      </c>
      <c r="L6" s="220">
        <f t="shared" ref="L6:L11" si="3">J6-F6</f>
        <v>6351</v>
      </c>
      <c r="M6" s="221"/>
      <c r="N6" s="220">
        <v>25234</v>
      </c>
      <c r="O6" s="221">
        <f t="shared" ref="O6:O11" si="4">N6/J6-1</f>
        <v>-4.7845445626745198E-2</v>
      </c>
      <c r="P6" s="220">
        <f t="shared" ref="P6:P11" si="5">N6-J6</f>
        <v>-1268</v>
      </c>
      <c r="Q6" s="221">
        <f>N6/C6-1</f>
        <v>9.4370717321536901E-2</v>
      </c>
      <c r="R6" s="220">
        <f>N6-C6</f>
        <v>2176</v>
      </c>
      <c r="S6" s="221"/>
      <c r="T6" s="221"/>
      <c r="V6" s="27"/>
      <c r="AE6" s="1"/>
    </row>
    <row r="7" spans="1:31" ht="18.75" x14ac:dyDescent="0.3">
      <c r="A7" s="4"/>
      <c r="B7" s="219" t="s">
        <v>171</v>
      </c>
      <c r="C7" s="220">
        <v>14055</v>
      </c>
      <c r="D7" s="220">
        <v>7454</v>
      </c>
      <c r="E7" s="220">
        <v>5503</v>
      </c>
      <c r="F7" s="220">
        <v>11803</v>
      </c>
      <c r="G7" s="221">
        <f t="shared" si="0"/>
        <v>1.1448300926767216</v>
      </c>
      <c r="H7" s="220">
        <f t="shared" si="1"/>
        <v>6300</v>
      </c>
      <c r="I7" s="221">
        <f>F7/$F$7</f>
        <v>1</v>
      </c>
      <c r="J7" s="220">
        <v>16636</v>
      </c>
      <c r="K7" s="221">
        <f t="shared" si="2"/>
        <v>0.40947216809285769</v>
      </c>
      <c r="L7" s="220">
        <f t="shared" si="3"/>
        <v>4833</v>
      </c>
      <c r="M7" s="221">
        <f>J7/$J$7</f>
        <v>1</v>
      </c>
      <c r="N7" s="220">
        <v>13888</v>
      </c>
      <c r="O7" s="221">
        <f t="shared" si="4"/>
        <v>-0.16518393844674195</v>
      </c>
      <c r="P7" s="220">
        <f t="shared" si="5"/>
        <v>-2748</v>
      </c>
      <c r="Q7" s="221">
        <f t="shared" ref="Q7:Q11" si="6">N7/C7-1</f>
        <v>-1.1881892564923557E-2</v>
      </c>
      <c r="R7" s="220">
        <f t="shared" ref="R7:R11" si="7">N7-C7</f>
        <v>-167</v>
      </c>
      <c r="S7" s="221">
        <f>N7/$N$7</f>
        <v>1</v>
      </c>
      <c r="T7" s="221">
        <f>N7/$N$6</f>
        <v>0.55036855036855037</v>
      </c>
      <c r="V7" s="27"/>
      <c r="W7" s="77"/>
      <c r="AE7" s="1" t="s">
        <v>172</v>
      </c>
    </row>
    <row r="8" spans="1:31" ht="15.75" x14ac:dyDescent="0.25">
      <c r="A8" s="4"/>
      <c r="B8" s="222" t="s">
        <v>97</v>
      </c>
      <c r="C8" s="223">
        <v>7480</v>
      </c>
      <c r="D8" s="223">
        <v>3215</v>
      </c>
      <c r="E8" s="223">
        <v>2350</v>
      </c>
      <c r="F8" s="223">
        <v>6154</v>
      </c>
      <c r="G8" s="224">
        <f t="shared" si="0"/>
        <v>1.6187234042553191</v>
      </c>
      <c r="H8" s="223">
        <f t="shared" si="1"/>
        <v>3804</v>
      </c>
      <c r="I8" s="224">
        <f>F8/$F$7</f>
        <v>0.52139286622045244</v>
      </c>
      <c r="J8" s="223">
        <v>11499</v>
      </c>
      <c r="K8" s="224">
        <f t="shared" si="2"/>
        <v>0.86854078648033806</v>
      </c>
      <c r="L8" s="223">
        <f t="shared" si="3"/>
        <v>5345</v>
      </c>
      <c r="M8" s="224">
        <f>J8/$J$7</f>
        <v>0.69121182976677087</v>
      </c>
      <c r="N8" s="223">
        <v>9940</v>
      </c>
      <c r="O8" s="224">
        <f t="shared" si="4"/>
        <v>-0.1355770066962344</v>
      </c>
      <c r="P8" s="223">
        <f t="shared" si="5"/>
        <v>-1559</v>
      </c>
      <c r="Q8" s="224">
        <f t="shared" si="6"/>
        <v>0.32887700534759357</v>
      </c>
      <c r="R8" s="223">
        <f t="shared" si="7"/>
        <v>2460</v>
      </c>
      <c r="S8" s="224">
        <f>N8/$N$7</f>
        <v>0.71572580645161288</v>
      </c>
      <c r="T8" s="224">
        <f>N8/$N$6</f>
        <v>0.39391297455813584</v>
      </c>
      <c r="V8" s="27"/>
      <c r="W8" s="77"/>
      <c r="AE8" s="1" t="s">
        <v>173</v>
      </c>
    </row>
    <row r="9" spans="1:31" s="4" customFormat="1" x14ac:dyDescent="0.25">
      <c r="B9" s="225" t="s">
        <v>100</v>
      </c>
      <c r="C9" s="226">
        <v>6575</v>
      </c>
      <c r="D9" s="226">
        <v>4239</v>
      </c>
      <c r="E9" s="226">
        <v>3153</v>
      </c>
      <c r="F9" s="226">
        <v>5649</v>
      </c>
      <c r="G9" s="227">
        <f t="shared" si="0"/>
        <v>0.79162702188392009</v>
      </c>
      <c r="H9" s="228">
        <f t="shared" si="1"/>
        <v>2496</v>
      </c>
      <c r="I9" s="229">
        <f>F9/$F$7</f>
        <v>0.47860713377954756</v>
      </c>
      <c r="J9" s="226">
        <v>5137</v>
      </c>
      <c r="K9" s="227">
        <f t="shared" si="2"/>
        <v>-9.0635510709860201E-2</v>
      </c>
      <c r="L9" s="228">
        <f t="shared" si="3"/>
        <v>-512</v>
      </c>
      <c r="M9" s="229">
        <f>J9/$J$7</f>
        <v>0.30878817023322913</v>
      </c>
      <c r="N9" s="226">
        <v>3948</v>
      </c>
      <c r="O9" s="227">
        <f t="shared" si="4"/>
        <v>-0.23145804944520143</v>
      </c>
      <c r="P9" s="228">
        <f t="shared" si="5"/>
        <v>-1189</v>
      </c>
      <c r="Q9" s="227">
        <f t="shared" si="6"/>
        <v>-0.39954372623574141</v>
      </c>
      <c r="R9" s="228">
        <f t="shared" si="7"/>
        <v>-2627</v>
      </c>
      <c r="S9" s="229">
        <f>N9/$N$7</f>
        <v>0.28427419354838712</v>
      </c>
      <c r="T9" s="229">
        <f>N9/$N$6</f>
        <v>0.15645557581041453</v>
      </c>
      <c r="V9" s="27"/>
      <c r="W9" s="77"/>
      <c r="AE9" s="1" t="s">
        <v>174</v>
      </c>
    </row>
    <row r="10" spans="1:31" s="4" customFormat="1" x14ac:dyDescent="0.25">
      <c r="B10" s="230" t="s">
        <v>175</v>
      </c>
      <c r="C10" s="27">
        <v>997</v>
      </c>
      <c r="D10" s="27">
        <v>403</v>
      </c>
      <c r="E10" s="27">
        <v>56</v>
      </c>
      <c r="F10" s="27">
        <v>483</v>
      </c>
      <c r="G10" s="20">
        <f t="shared" si="0"/>
        <v>7.625</v>
      </c>
      <c r="H10" s="18">
        <f t="shared" si="1"/>
        <v>427</v>
      </c>
      <c r="I10" s="29">
        <f>F10/$F$7</f>
        <v>4.0921799542489194E-2</v>
      </c>
      <c r="J10" s="27">
        <v>668</v>
      </c>
      <c r="K10" s="20">
        <f t="shared" si="2"/>
        <v>0.38302277432712217</v>
      </c>
      <c r="L10" s="18">
        <f t="shared" si="3"/>
        <v>185</v>
      </c>
      <c r="M10" s="29">
        <f>J10/$J$7</f>
        <v>4.0153883144986774E-2</v>
      </c>
      <c r="N10" s="27">
        <v>722</v>
      </c>
      <c r="O10" s="20">
        <f t="shared" si="4"/>
        <v>8.083832335329344E-2</v>
      </c>
      <c r="P10" s="18">
        <f t="shared" si="5"/>
        <v>54</v>
      </c>
      <c r="Q10" s="20">
        <f t="shared" si="6"/>
        <v>-0.27582748244734201</v>
      </c>
      <c r="R10" s="18">
        <f t="shared" si="7"/>
        <v>-275</v>
      </c>
      <c r="S10" s="29">
        <f>N10/$N$7</f>
        <v>5.1987327188940093E-2</v>
      </c>
      <c r="T10" s="29">
        <f>N10/$N$6</f>
        <v>2.8612189902512485E-2</v>
      </c>
      <c r="V10" s="27"/>
      <c r="W10" s="77"/>
      <c r="AE10" s="1" t="s">
        <v>176</v>
      </c>
    </row>
    <row r="11" spans="1:31" s="4" customFormat="1" x14ac:dyDescent="0.25">
      <c r="B11" s="230" t="s">
        <v>177</v>
      </c>
      <c r="C11" s="27">
        <f>C9-C10</f>
        <v>5578</v>
      </c>
      <c r="D11" s="27">
        <f>D9-D10</f>
        <v>3836</v>
      </c>
      <c r="E11" s="27">
        <f>E9-E10</f>
        <v>3097</v>
      </c>
      <c r="F11" s="27">
        <f>F9-F10</f>
        <v>5166</v>
      </c>
      <c r="G11" s="20">
        <f t="shared" si="0"/>
        <v>0.66806587019696484</v>
      </c>
      <c r="H11" s="18">
        <f t="shared" si="1"/>
        <v>2069</v>
      </c>
      <c r="I11" s="29">
        <f>F11/$F$7</f>
        <v>0.43768533423705835</v>
      </c>
      <c r="J11" s="27">
        <f>J9-J10</f>
        <v>4469</v>
      </c>
      <c r="K11" s="20">
        <f t="shared" si="2"/>
        <v>-0.13492063492063489</v>
      </c>
      <c r="L11" s="18">
        <f t="shared" si="3"/>
        <v>-697</v>
      </c>
      <c r="M11" s="29">
        <f>J11/$J$7</f>
        <v>0.26863428708824238</v>
      </c>
      <c r="N11" s="27">
        <f>N9-N10</f>
        <v>3226</v>
      </c>
      <c r="O11" s="20">
        <f t="shared" si="4"/>
        <v>-0.27813828597001566</v>
      </c>
      <c r="P11" s="18">
        <f t="shared" si="5"/>
        <v>-1243</v>
      </c>
      <c r="Q11" s="20">
        <f t="shared" si="6"/>
        <v>-0.42165650770885621</v>
      </c>
      <c r="R11" s="18">
        <f t="shared" si="7"/>
        <v>-2352</v>
      </c>
      <c r="S11" s="29">
        <f>N11/$N$7</f>
        <v>0.23228686635944701</v>
      </c>
      <c r="T11" s="29">
        <f>N11/$N$6</f>
        <v>0.12784338590790204</v>
      </c>
      <c r="V11" s="27"/>
      <c r="W11" s="77"/>
      <c r="AE11" s="1" t="s">
        <v>178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179</v>
      </c>
    </row>
    <row r="13" spans="1:31" s="4" customFormat="1" x14ac:dyDescent="0.25">
      <c r="B13" s="123" t="s">
        <v>180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181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2" t="s">
        <v>182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183</v>
      </c>
      <c r="N39" s="12">
        <v>2021</v>
      </c>
      <c r="O39" s="12" t="s">
        <v>183</v>
      </c>
      <c r="P39" s="12" t="s">
        <v>184</v>
      </c>
      <c r="Q39" s="12" t="s">
        <v>185</v>
      </c>
      <c r="R39" s="12" t="s">
        <v>186</v>
      </c>
      <c r="S39" s="85"/>
      <c r="T39" s="85"/>
      <c r="AE39" s="1"/>
    </row>
    <row r="40" spans="2:31" s="4" customFormat="1" ht="18.75" hidden="1" x14ac:dyDescent="0.3">
      <c r="B40" s="219" t="s">
        <v>170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171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172</v>
      </c>
    </row>
    <row r="42" spans="2:31" ht="15.75" hidden="1" x14ac:dyDescent="0.25">
      <c r="B42" s="222" t="s">
        <v>97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173</v>
      </c>
    </row>
    <row r="43" spans="2:31" s="4" customFormat="1" hidden="1" x14ac:dyDescent="0.25">
      <c r="B43" s="225" t="s">
        <v>100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174</v>
      </c>
    </row>
    <row r="44" spans="2:31" s="4" customFormat="1" hidden="1" x14ac:dyDescent="0.25">
      <c r="B44" s="230" t="s">
        <v>175</v>
      </c>
      <c r="C44" s="230"/>
      <c r="D44" s="230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176</v>
      </c>
    </row>
    <row r="45" spans="2:31" s="4" customFormat="1" hidden="1" x14ac:dyDescent="0.25">
      <c r="B45" s="230" t="s">
        <v>177</v>
      </c>
      <c r="C45" s="230"/>
      <c r="D45" s="230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178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179</v>
      </c>
    </row>
    <row r="47" spans="2:31" s="4" customFormat="1" hidden="1" x14ac:dyDescent="0.25">
      <c r="B47" s="280" t="s">
        <v>180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6"/>
      <c r="T47" s="46"/>
      <c r="AE47" s="1" t="s">
        <v>181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312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170</v>
      </c>
      <c r="C124" s="220">
        <v>55887</v>
      </c>
      <c r="D124" s="220">
        <v>24221</v>
      </c>
      <c r="E124" s="220">
        <v>33444</v>
      </c>
      <c r="F124" s="220">
        <v>51485</v>
      </c>
      <c r="G124" s="221">
        <f t="shared" ref="G124:G129" si="8">F124/E124-1</f>
        <v>0.53943906231312044</v>
      </c>
      <c r="H124" s="220">
        <f t="shared" ref="H124:H129" si="9">F124-E124</f>
        <v>18041</v>
      </c>
      <c r="I124" s="221"/>
      <c r="J124" s="220">
        <v>58157</v>
      </c>
      <c r="K124" s="221"/>
      <c r="L124" s="221">
        <f t="shared" ref="L124:L129" si="10">J124/F124-1</f>
        <v>0.12959114305137409</v>
      </c>
      <c r="M124" s="220">
        <f t="shared" ref="M124:M129" si="11">J124-F124</f>
        <v>6672</v>
      </c>
      <c r="N124" s="221">
        <f t="shared" ref="N124:N129" si="12">J124/D124-1</f>
        <v>1.4010982205524134</v>
      </c>
      <c r="O124" s="220">
        <f t="shared" ref="O124:O129" si="13">J124-D124</f>
        <v>33936</v>
      </c>
      <c r="Z124" s="1"/>
      <c r="AE124"/>
    </row>
    <row r="125" spans="2:31" ht="18.75" x14ac:dyDescent="0.3">
      <c r="B125" s="219" t="s">
        <v>171</v>
      </c>
      <c r="C125" s="220">
        <v>37119</v>
      </c>
      <c r="D125" s="220">
        <v>16023</v>
      </c>
      <c r="E125" s="220">
        <v>21732</v>
      </c>
      <c r="F125" s="220">
        <v>33809</v>
      </c>
      <c r="G125" s="221">
        <f t="shared" si="8"/>
        <v>0.55572427756304066</v>
      </c>
      <c r="H125" s="220">
        <f t="shared" si="9"/>
        <v>12077</v>
      </c>
      <c r="I125" s="221">
        <f>F125/$F$7</f>
        <v>2.8644412437515885</v>
      </c>
      <c r="J125" s="220">
        <v>37722</v>
      </c>
      <c r="K125" s="221">
        <f>J125/$J$125</f>
        <v>1</v>
      </c>
      <c r="L125" s="221">
        <f t="shared" si="10"/>
        <v>0.11573841284864983</v>
      </c>
      <c r="M125" s="220">
        <f t="shared" si="11"/>
        <v>3913</v>
      </c>
      <c r="N125" s="221">
        <f t="shared" si="12"/>
        <v>1.3542407788803597</v>
      </c>
      <c r="O125" s="220">
        <f t="shared" si="13"/>
        <v>21699</v>
      </c>
      <c r="Z125" s="1"/>
      <c r="AE125"/>
    </row>
    <row r="126" spans="2:31" ht="15.75" x14ac:dyDescent="0.25">
      <c r="B126" s="222" t="s">
        <v>97</v>
      </c>
      <c r="C126" s="223">
        <v>17966</v>
      </c>
      <c r="D126" s="223">
        <v>7339</v>
      </c>
      <c r="E126" s="223">
        <v>10731</v>
      </c>
      <c r="F126" s="223">
        <v>17520</v>
      </c>
      <c r="G126" s="224">
        <f t="shared" si="8"/>
        <v>0.63265306122448983</v>
      </c>
      <c r="H126" s="223">
        <f t="shared" si="9"/>
        <v>6789</v>
      </c>
      <c r="I126" s="224">
        <f>F126/$F$7</f>
        <v>1.4843683809201051</v>
      </c>
      <c r="J126" s="223">
        <v>25698</v>
      </c>
      <c r="K126" s="224">
        <f>J126/$J$125</f>
        <v>0.68124701765547957</v>
      </c>
      <c r="L126" s="224">
        <f t="shared" si="10"/>
        <v>0.46678082191780823</v>
      </c>
      <c r="M126" s="223">
        <f t="shared" si="11"/>
        <v>8178</v>
      </c>
      <c r="N126" s="224">
        <f t="shared" si="12"/>
        <v>2.5015669709769726</v>
      </c>
      <c r="O126" s="223">
        <f t="shared" si="13"/>
        <v>18359</v>
      </c>
      <c r="Z126" s="1"/>
      <c r="AE126"/>
    </row>
    <row r="127" spans="2:31" x14ac:dyDescent="0.25">
      <c r="B127" s="225" t="s">
        <v>100</v>
      </c>
      <c r="C127" s="226">
        <v>19153</v>
      </c>
      <c r="D127" s="226">
        <v>8684</v>
      </c>
      <c r="E127" s="226">
        <v>11001</v>
      </c>
      <c r="F127" s="226">
        <v>16289</v>
      </c>
      <c r="G127" s="227">
        <f t="shared" si="8"/>
        <v>0.48068357422052532</v>
      </c>
      <c r="H127" s="228">
        <f t="shared" si="9"/>
        <v>5288</v>
      </c>
      <c r="I127" s="229">
        <f>F127/$F$7</f>
        <v>1.3800728628314836</v>
      </c>
      <c r="J127" s="226">
        <v>12024</v>
      </c>
      <c r="K127" s="229">
        <f>J127/$J$125</f>
        <v>0.31875298234452043</v>
      </c>
      <c r="L127" s="227">
        <f t="shared" si="10"/>
        <v>-0.261833138928111</v>
      </c>
      <c r="M127" s="228">
        <f t="shared" si="11"/>
        <v>-4265</v>
      </c>
      <c r="N127" s="227">
        <f t="shared" si="12"/>
        <v>0.38461538461538458</v>
      </c>
      <c r="O127" s="228">
        <f t="shared" si="13"/>
        <v>3340</v>
      </c>
      <c r="Z127" s="1"/>
      <c r="AE127"/>
    </row>
    <row r="128" spans="2:31" x14ac:dyDescent="0.25">
      <c r="B128" s="230" t="s">
        <v>175</v>
      </c>
      <c r="C128" s="27">
        <v>3084</v>
      </c>
      <c r="D128" s="27">
        <v>753</v>
      </c>
      <c r="E128" s="27">
        <v>159</v>
      </c>
      <c r="F128" s="27">
        <v>1782</v>
      </c>
      <c r="G128" s="20">
        <f t="shared" si="8"/>
        <v>10.20754716981132</v>
      </c>
      <c r="H128" s="18">
        <f t="shared" si="9"/>
        <v>1623</v>
      </c>
      <c r="I128" s="29">
        <f>F128/$F$7</f>
        <v>0.15097856477166821</v>
      </c>
      <c r="J128" s="27">
        <v>2664</v>
      </c>
      <c r="K128" s="29">
        <f>J128/$J$125</f>
        <v>7.0621918243995552E-2</v>
      </c>
      <c r="L128" s="20">
        <f t="shared" si="10"/>
        <v>0.49494949494949503</v>
      </c>
      <c r="M128" s="18">
        <f t="shared" si="11"/>
        <v>882</v>
      </c>
      <c r="N128" s="20">
        <f t="shared" si="12"/>
        <v>2.5378486055776892</v>
      </c>
      <c r="O128" s="18">
        <f t="shared" si="13"/>
        <v>1911</v>
      </c>
      <c r="Z128" s="1"/>
      <c r="AE128"/>
    </row>
    <row r="129" spans="2:31" x14ac:dyDescent="0.25">
      <c r="B129" s="230" t="s">
        <v>177</v>
      </c>
      <c r="C129" s="27">
        <f>C127-C128</f>
        <v>16069</v>
      </c>
      <c r="D129" s="27">
        <f>D127-D128</f>
        <v>7931</v>
      </c>
      <c r="E129" s="27">
        <f>E127-E128</f>
        <v>10842</v>
      </c>
      <c r="F129" s="27">
        <f>F127-F128</f>
        <v>14507</v>
      </c>
      <c r="G129" s="20">
        <f t="shared" si="8"/>
        <v>0.33803726249769417</v>
      </c>
      <c r="H129" s="18">
        <f t="shared" si="9"/>
        <v>3665</v>
      </c>
      <c r="I129" s="29">
        <f>F129/$F$7</f>
        <v>1.2290942980598154</v>
      </c>
      <c r="J129" s="27">
        <f>J127-J128</f>
        <v>9360</v>
      </c>
      <c r="K129" s="29">
        <f>J129/$J$125</f>
        <v>0.24813106410052491</v>
      </c>
      <c r="L129" s="20">
        <f t="shared" si="10"/>
        <v>-0.35479423726476877</v>
      </c>
      <c r="M129" s="18">
        <f t="shared" si="11"/>
        <v>-5147</v>
      </c>
      <c r="N129" s="20">
        <f t="shared" si="12"/>
        <v>0.18017904425671416</v>
      </c>
      <c r="O129" s="18">
        <f t="shared" si="13"/>
        <v>1429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3" t="s">
        <v>180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AA2F7-D41B-4296-BABD-24F3139E29E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259</v>
      </c>
      <c r="D5" s="236" t="s">
        <v>260</v>
      </c>
      <c r="E5" s="236" t="s">
        <v>266</v>
      </c>
      <c r="F5" s="237" t="str">
        <f>CONCATENATE("%/s total Tenerife ",RIGHT(E5,4))</f>
        <v>%/s total Tenerife 2021</v>
      </c>
      <c r="G5" s="236" t="s">
        <v>261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262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263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188</v>
      </c>
      <c r="C6" s="238">
        <v>14055</v>
      </c>
      <c r="D6" s="238">
        <v>7454</v>
      </c>
      <c r="E6" s="238">
        <v>5503</v>
      </c>
      <c r="F6" s="239">
        <f>E6/$E$6</f>
        <v>1</v>
      </c>
      <c r="G6" s="238">
        <v>11803</v>
      </c>
      <c r="H6" s="239">
        <f>G6/E6-1</f>
        <v>1.1448300926767216</v>
      </c>
      <c r="I6" s="238">
        <f>G6-E6</f>
        <v>6300</v>
      </c>
      <c r="J6" s="239">
        <f>G6/$G$6</f>
        <v>1</v>
      </c>
      <c r="K6" s="238">
        <v>16636</v>
      </c>
      <c r="L6" s="239">
        <f t="shared" ref="L6:L12" si="0">K6/G6-1</f>
        <v>0.40947216809285769</v>
      </c>
      <c r="M6" s="238">
        <f t="shared" ref="M6:M12" si="1">K6-G6</f>
        <v>4833</v>
      </c>
      <c r="N6" s="239">
        <f>K6/$K$6</f>
        <v>1</v>
      </c>
      <c r="O6" s="238">
        <v>13888</v>
      </c>
      <c r="P6" s="239">
        <f t="shared" ref="P6:P11" si="2">O6/K6-1</f>
        <v>-0.16518393844674195</v>
      </c>
      <c r="Q6" s="238">
        <f t="shared" ref="Q6:Q12" si="3">O6-K6</f>
        <v>-2748</v>
      </c>
      <c r="R6" s="239">
        <f>O6/C6-1</f>
        <v>-1.1881892564923557E-2</v>
      </c>
      <c r="S6" s="238">
        <f>O6-C6</f>
        <v>-167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14055</v>
      </c>
      <c r="D7" s="241">
        <v>7454</v>
      </c>
      <c r="E7" s="241">
        <v>5503</v>
      </c>
      <c r="F7" s="242">
        <f t="shared" ref="F7:F12" si="4">E7/$E$6</f>
        <v>1</v>
      </c>
      <c r="G7" s="241">
        <v>11803</v>
      </c>
      <c r="H7" s="243">
        <f>G7/E7-1</f>
        <v>1.1448300926767216</v>
      </c>
      <c r="I7" s="244">
        <f>G7-E7</f>
        <v>6300</v>
      </c>
      <c r="J7" s="242">
        <f>G7/$G$6</f>
        <v>1</v>
      </c>
      <c r="K7" s="241">
        <v>16636</v>
      </c>
      <c r="L7" s="245">
        <f t="shared" si="0"/>
        <v>0.40947216809285769</v>
      </c>
      <c r="M7" s="246">
        <f t="shared" si="1"/>
        <v>4833</v>
      </c>
      <c r="N7" s="242">
        <f>K7/$K$6</f>
        <v>1</v>
      </c>
      <c r="O7" s="241">
        <v>13888</v>
      </c>
      <c r="P7" s="243">
        <f t="shared" si="2"/>
        <v>-0.16518393844674195</v>
      </c>
      <c r="Q7" s="244">
        <f t="shared" si="3"/>
        <v>-2748</v>
      </c>
      <c r="R7" s="243">
        <f t="shared" ref="R7:R9" si="5">O7/C7-1</f>
        <v>-1.1881892564923557E-2</v>
      </c>
      <c r="S7" s="244">
        <f t="shared" ref="S7:S9" si="6">O7-C7</f>
        <v>-167</v>
      </c>
      <c r="T7" s="242">
        <f>O7/$O$6</f>
        <v>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3855</v>
      </c>
      <c r="D8" s="247">
        <v>2731</v>
      </c>
      <c r="E8" s="247">
        <v>0</v>
      </c>
      <c r="F8" s="248">
        <f t="shared" si="4"/>
        <v>0</v>
      </c>
      <c r="G8" s="247">
        <v>766</v>
      </c>
      <c r="H8" s="249" t="str">
        <f>IFERROR(G8/E8-1,"-")</f>
        <v>-</v>
      </c>
      <c r="I8" s="250">
        <f t="shared" ref="I8:I12" si="7">G8-E8</f>
        <v>766</v>
      </c>
      <c r="J8" s="248">
        <f t="shared" ref="J8:J12" si="8">G8/$G$6</f>
        <v>6.4898754553926963E-2</v>
      </c>
      <c r="K8" s="247">
        <v>2319</v>
      </c>
      <c r="L8" s="251">
        <f>IFERROR(K8/G8-1,"-")</f>
        <v>2.0274151436031334</v>
      </c>
      <c r="M8" s="252">
        <f>IF(G8=0,"nd",K8-G8)</f>
        <v>1553</v>
      </c>
      <c r="N8" s="253">
        <f t="shared" ref="N8:N12" si="9">K8/$K$6</f>
        <v>0.13939648954075498</v>
      </c>
      <c r="O8" s="247">
        <v>2369</v>
      </c>
      <c r="P8" s="251">
        <f>IFERROR(O8/K8-1,"-")</f>
        <v>2.1561017680034489E-2</v>
      </c>
      <c r="Q8" s="254">
        <f t="shared" si="3"/>
        <v>50</v>
      </c>
      <c r="R8" s="251">
        <f>IFERROR(O8/C8-1,"-")</f>
        <v>-0.38547341115434497</v>
      </c>
      <c r="S8" s="254">
        <f t="shared" si="6"/>
        <v>-1486</v>
      </c>
      <c r="T8" s="253">
        <f t="shared" ref="T8:T12" si="10">O8/$O$6</f>
        <v>0.17057891705069125</v>
      </c>
      <c r="V8" s="27"/>
      <c r="W8" s="77"/>
      <c r="AE8" s="1"/>
    </row>
    <row r="9" spans="1:31" s="4" customFormat="1" x14ac:dyDescent="0.25">
      <c r="B9" s="95" t="s">
        <v>58</v>
      </c>
      <c r="C9" s="247">
        <v>10200</v>
      </c>
      <c r="D9" s="247">
        <v>4723</v>
      </c>
      <c r="E9" s="247">
        <v>0</v>
      </c>
      <c r="F9" s="253">
        <f t="shared" si="4"/>
        <v>0</v>
      </c>
      <c r="G9" s="247">
        <v>4334</v>
      </c>
      <c r="H9" s="249" t="str">
        <f>IFERROR(G9/E9-1,"-")</f>
        <v>-</v>
      </c>
      <c r="I9" s="254">
        <f t="shared" si="7"/>
        <v>4334</v>
      </c>
      <c r="J9" s="253">
        <f t="shared" si="8"/>
        <v>0.36719478098788444</v>
      </c>
      <c r="K9" s="247">
        <v>14317</v>
      </c>
      <c r="L9" s="251">
        <f>IFERROR(K9/G9-1,"-")</f>
        <v>2.3034148592524226</v>
      </c>
      <c r="M9" s="252">
        <f>IF(G9=0,"nd",K9-G9)</f>
        <v>9983</v>
      </c>
      <c r="N9" s="253">
        <f t="shared" si="9"/>
        <v>0.86060351045924499</v>
      </c>
      <c r="O9" s="247">
        <v>11519</v>
      </c>
      <c r="P9" s="251">
        <f t="shared" si="2"/>
        <v>-0.195432003911434</v>
      </c>
      <c r="Q9" s="254">
        <f t="shared" si="3"/>
        <v>-2798</v>
      </c>
      <c r="R9" s="255">
        <f t="shared" si="5"/>
        <v>0.12931372549019615</v>
      </c>
      <c r="S9" s="254">
        <f t="shared" si="6"/>
        <v>1319</v>
      </c>
      <c r="T9" s="253">
        <f t="shared" si="10"/>
        <v>0.82942108294930872</v>
      </c>
      <c r="V9" s="27"/>
      <c r="W9" s="77"/>
      <c r="AE9" s="1"/>
    </row>
    <row r="10" spans="1:31" s="4" customFormat="1" x14ac:dyDescent="0.25">
      <c r="B10" s="240" t="s">
        <v>190</v>
      </c>
      <c r="C10" s="256" t="s">
        <v>226</v>
      </c>
      <c r="D10" s="256" t="s">
        <v>226</v>
      </c>
      <c r="E10" s="256" t="s">
        <v>226</v>
      </c>
      <c r="F10" s="257" t="str">
        <f>IFERROR(E10/$E$6,"-")</f>
        <v>-</v>
      </c>
      <c r="G10" s="256" t="s">
        <v>226</v>
      </c>
      <c r="H10" s="245" t="str">
        <f>IFERROR(G10/E10-1,"-")</f>
        <v>-</v>
      </c>
      <c r="I10" s="246" t="str">
        <f>IFERROR(G10-E10,"-")</f>
        <v>-</v>
      </c>
      <c r="J10" s="257" t="str">
        <f>IFERROR(G10/$G$6,"-")</f>
        <v>-</v>
      </c>
      <c r="K10" s="256" t="s">
        <v>226</v>
      </c>
      <c r="L10" s="245" t="str">
        <f>IFERROR(K10/G10-1,"-")</f>
        <v>-</v>
      </c>
      <c r="M10" s="246" t="str">
        <f>IFERROR(K10-G10,"-")</f>
        <v>-</v>
      </c>
      <c r="N10" s="257" t="str">
        <f>IFERROR(K10/$K$6,"-")</f>
        <v>-</v>
      </c>
      <c r="O10" s="256" t="s">
        <v>226</v>
      </c>
      <c r="P10" s="245" t="str">
        <f>IFERROR(O10/K10-1,"-")</f>
        <v>-</v>
      </c>
      <c r="Q10" s="246" t="str">
        <f>IFERROR(O10-K10,"-")</f>
        <v>-</v>
      </c>
      <c r="R10" s="245" t="str">
        <f>IFERROR(Q10/M10-1,"-")</f>
        <v>-</v>
      </c>
      <c r="S10" s="246" t="str">
        <f>IFERROR(Q10-M10,"-")</f>
        <v>-</v>
      </c>
      <c r="T10" s="257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7" t="e">
        <v>#REF!</v>
      </c>
      <c r="D11" s="247" t="e">
        <v>#REF!</v>
      </c>
      <c r="E11" s="247" t="e">
        <v>#REF!</v>
      </c>
      <c r="F11" s="253" t="e">
        <f t="shared" si="4"/>
        <v>#REF!</v>
      </c>
      <c r="G11" s="247" t="e">
        <v>#REF!</v>
      </c>
      <c r="H11" s="255" t="e">
        <f t="shared" ref="H11:H12" si="11">G11/E11-1</f>
        <v>#REF!</v>
      </c>
      <c r="I11" s="254" t="e">
        <f t="shared" si="7"/>
        <v>#REF!</v>
      </c>
      <c r="J11" s="253" t="e">
        <f t="shared" si="8"/>
        <v>#REF!</v>
      </c>
      <c r="K11" s="247" t="e">
        <v>#REF!</v>
      </c>
      <c r="L11" s="251" t="e">
        <f>K11/G11-1</f>
        <v>#REF!</v>
      </c>
      <c r="M11" s="254" t="e">
        <f t="shared" si="1"/>
        <v>#REF!</v>
      </c>
      <c r="N11" s="253" t="e">
        <f t="shared" si="9"/>
        <v>#REF!</v>
      </c>
      <c r="O11" s="247" t="e">
        <v>#REF!</v>
      </c>
      <c r="P11" s="255" t="e">
        <f t="shared" si="2"/>
        <v>#REF!</v>
      </c>
      <c r="Q11" s="254" t="e">
        <f t="shared" si="3"/>
        <v>#REF!</v>
      </c>
      <c r="R11" s="255" t="e">
        <f t="shared" ref="R11:R12" si="12">O11/D11-1</f>
        <v>#REF!</v>
      </c>
      <c r="S11" s="254" t="e">
        <f t="shared" ref="S11:S12" si="13">O11-D11</f>
        <v>#REF!</v>
      </c>
      <c r="T11" s="253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8" spans="1:27" x14ac:dyDescent="0.25">
      <c r="A18" t="s">
        <v>191</v>
      </c>
    </row>
    <row r="19" spans="1:27" x14ac:dyDescent="0.25">
      <c r="AA19" t="str">
        <f>CONCATENATE("Hoteles: 
",FIXED(O7,0)," viajeros 
cuota: ",FIXED(T7*100,1),"%")</f>
        <v>Hoteles: 
13.888 viajeros 
cuota: 100,0%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2" t="s">
        <v>182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80" t="s">
        <v>180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192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188</v>
      </c>
      <c r="C134" s="238">
        <v>14055</v>
      </c>
      <c r="D134" s="223">
        <v>7339</v>
      </c>
      <c r="E134" s="223">
        <v>10731</v>
      </c>
      <c r="F134" s="223">
        <v>17520</v>
      </c>
      <c r="G134" s="224">
        <f>F134/E134-1</f>
        <v>0.63265306122448983</v>
      </c>
      <c r="H134" s="223">
        <f>F134-E134</f>
        <v>6789</v>
      </c>
      <c r="I134" s="224">
        <f>F134/F$134</f>
        <v>1</v>
      </c>
      <c r="J134" s="223">
        <v>25698</v>
      </c>
      <c r="K134" s="224">
        <f>J134/J$134</f>
        <v>1</v>
      </c>
      <c r="L134" s="224">
        <f>J134/F134-1</f>
        <v>0.46678082191780823</v>
      </c>
      <c r="M134" s="223">
        <f>J134-F134</f>
        <v>8178</v>
      </c>
      <c r="N134" s="224">
        <f>J134/D134-1</f>
        <v>2.5015669709769726</v>
      </c>
      <c r="O134" s="223">
        <f>J134-D134</f>
        <v>18359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14055</v>
      </c>
      <c r="D135" s="241">
        <v>7339</v>
      </c>
      <c r="E135" s="241">
        <v>10731</v>
      </c>
      <c r="F135" s="241">
        <v>17520</v>
      </c>
      <c r="G135" s="245">
        <f>IFERROR(F135/E135-1,"-")</f>
        <v>0.63265306122448983</v>
      </c>
      <c r="H135" s="241">
        <f t="shared" ref="H135:H138" si="14">F135-E135</f>
        <v>6789</v>
      </c>
      <c r="I135" s="243">
        <f>F135/F$134</f>
        <v>1</v>
      </c>
      <c r="J135" s="241">
        <v>25698</v>
      </c>
      <c r="K135" s="242">
        <f t="shared" ref="K135:K138" si="15">J135/J$134</f>
        <v>1</v>
      </c>
      <c r="L135" s="243">
        <f t="shared" ref="L135:L138" si="16">J135/F135-1</f>
        <v>0.46678082191780823</v>
      </c>
      <c r="M135" s="244">
        <f t="shared" ref="M135:M138" si="17">J135-F135</f>
        <v>8178</v>
      </c>
      <c r="N135" s="242">
        <f t="shared" ref="N135:N138" si="18">J135/D135-1</f>
        <v>2.5015669709769726</v>
      </c>
      <c r="O135" s="241">
        <f t="shared" ref="O135:O138" si="19">J135-D135</f>
        <v>18359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3855</v>
      </c>
      <c r="D136" s="247">
        <v>0</v>
      </c>
      <c r="E136" s="247">
        <v>0</v>
      </c>
      <c r="F136" s="247">
        <v>1009</v>
      </c>
      <c r="G136" s="251" t="str">
        <f t="shared" ref="G136:G138" si="20">IFERROR(F136/E136-1,"-")</f>
        <v>-</v>
      </c>
      <c r="H136" s="247">
        <f t="shared" si="14"/>
        <v>1009</v>
      </c>
      <c r="I136" s="255">
        <f t="shared" ref="I136:I138" si="21">F136/F$134</f>
        <v>5.7591324200913244E-2</v>
      </c>
      <c r="J136" s="247">
        <v>1532</v>
      </c>
      <c r="K136" s="253">
        <f t="shared" si="15"/>
        <v>5.9615534282823568E-2</v>
      </c>
      <c r="L136" s="255">
        <f t="shared" si="16"/>
        <v>0.51833498513379594</v>
      </c>
      <c r="M136" s="254">
        <f t="shared" si="17"/>
        <v>523</v>
      </c>
      <c r="N136" s="253" t="e">
        <f t="shared" si="18"/>
        <v>#DIV/0!</v>
      </c>
      <c r="O136" s="247">
        <f t="shared" si="19"/>
        <v>1532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15448</v>
      </c>
      <c r="D137" s="247">
        <v>0</v>
      </c>
      <c r="E137" s="247">
        <v>0</v>
      </c>
      <c r="F137" s="247">
        <v>16511</v>
      </c>
      <c r="G137" s="249" t="str">
        <f t="shared" si="20"/>
        <v>-</v>
      </c>
      <c r="H137" s="247">
        <f t="shared" si="14"/>
        <v>16511</v>
      </c>
      <c r="I137" s="259">
        <f t="shared" si="21"/>
        <v>0.94240867579908671</v>
      </c>
      <c r="J137" s="247">
        <v>24166</v>
      </c>
      <c r="K137" s="253">
        <f t="shared" si="15"/>
        <v>0.94038446571717649</v>
      </c>
      <c r="L137" s="255">
        <f t="shared" si="16"/>
        <v>0.46363030706801522</v>
      </c>
      <c r="M137" s="254">
        <f t="shared" si="17"/>
        <v>7655</v>
      </c>
      <c r="N137" s="253" t="e">
        <f t="shared" si="18"/>
        <v>#DIV/0!</v>
      </c>
      <c r="O137" s="247">
        <f t="shared" si="19"/>
        <v>24166</v>
      </c>
      <c r="Q137" s="27"/>
      <c r="R137" s="77"/>
      <c r="Z137" s="1"/>
    </row>
    <row r="138" spans="1:31" s="4" customFormat="1" x14ac:dyDescent="0.25">
      <c r="B138" s="240" t="s">
        <v>190</v>
      </c>
      <c r="C138" s="241" t="e">
        <v>#REF!</v>
      </c>
      <c r="D138" s="241" t="e">
        <v>#REF!</v>
      </c>
      <c r="E138" s="241" t="e">
        <v>#REF!</v>
      </c>
      <c r="F138" s="241" t="e">
        <v>#REF!</v>
      </c>
      <c r="G138" s="245" t="str">
        <f t="shared" si="20"/>
        <v>-</v>
      </c>
      <c r="H138" s="241" t="e">
        <f t="shared" si="14"/>
        <v>#REF!</v>
      </c>
      <c r="I138" s="243" t="e">
        <f t="shared" si="21"/>
        <v>#REF!</v>
      </c>
      <c r="J138" s="241" t="e">
        <v>#REF!</v>
      </c>
      <c r="K138" s="242" t="e">
        <f t="shared" si="15"/>
        <v>#REF!</v>
      </c>
      <c r="L138" s="243" t="e">
        <f t="shared" si="16"/>
        <v>#REF!</v>
      </c>
      <c r="M138" s="244" t="e">
        <f t="shared" si="17"/>
        <v>#REF!</v>
      </c>
      <c r="N138" s="242" t="e">
        <f t="shared" si="18"/>
        <v>#REF!</v>
      </c>
      <c r="O138" s="241" t="e">
        <f t="shared" si="19"/>
        <v>#REF!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64AF0-60FA-4F22-91AB-6E8AA5B23E0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259</v>
      </c>
      <c r="D5" s="236" t="s">
        <v>260</v>
      </c>
      <c r="E5" s="236" t="s">
        <v>266</v>
      </c>
      <c r="F5" s="237" t="str">
        <f>CONCATENATE("%/s total Tenerife ",RIGHT(E5,4))</f>
        <v>%/s total Tenerife 2021</v>
      </c>
      <c r="G5" s="236" t="s">
        <v>261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262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263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194</v>
      </c>
      <c r="C6" s="238">
        <v>7480</v>
      </c>
      <c r="D6" s="238">
        <v>3215</v>
      </c>
      <c r="E6" s="238">
        <v>2350</v>
      </c>
      <c r="F6" s="239">
        <f>E6/$E$6</f>
        <v>1</v>
      </c>
      <c r="G6" s="238">
        <v>6154</v>
      </c>
      <c r="H6" s="239">
        <f>G6/E6-1</f>
        <v>1.6187234042553191</v>
      </c>
      <c r="I6" s="238">
        <f>G6-E6</f>
        <v>3804</v>
      </c>
      <c r="J6" s="239">
        <f>G6/$G$6</f>
        <v>1</v>
      </c>
      <c r="K6" s="238">
        <v>11499</v>
      </c>
      <c r="L6" s="239">
        <f t="shared" ref="L6:L12" si="0">K6/G6-1</f>
        <v>0.86854078648033806</v>
      </c>
      <c r="M6" s="238">
        <f t="shared" ref="M6:M12" si="1">K6-G6</f>
        <v>5345</v>
      </c>
      <c r="N6" s="239">
        <f>K6/$K$6</f>
        <v>1</v>
      </c>
      <c r="O6" s="238">
        <v>9940</v>
      </c>
      <c r="P6" s="239">
        <f t="shared" ref="P6:P11" si="2">O6/K6-1</f>
        <v>-0.1355770066962344</v>
      </c>
      <c r="Q6" s="238">
        <f t="shared" ref="Q6:Q12" si="3">O6-K6</f>
        <v>-1559</v>
      </c>
      <c r="R6" s="239">
        <f>O6/C6-1</f>
        <v>0.32887700534759357</v>
      </c>
      <c r="S6" s="238">
        <f>O6-C6</f>
        <v>2460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7480</v>
      </c>
      <c r="D7" s="241">
        <v>3215</v>
      </c>
      <c r="E7" s="241">
        <v>2350</v>
      </c>
      <c r="F7" s="242">
        <f t="shared" ref="F7:F12" si="4">E7/$E$6</f>
        <v>1</v>
      </c>
      <c r="G7" s="241">
        <v>6154</v>
      </c>
      <c r="H7" s="243">
        <f>G7/E7-1</f>
        <v>1.6187234042553191</v>
      </c>
      <c r="I7" s="244">
        <f>G7-E7</f>
        <v>3804</v>
      </c>
      <c r="J7" s="242">
        <f>G7/$G$6</f>
        <v>1</v>
      </c>
      <c r="K7" s="241">
        <v>11499</v>
      </c>
      <c r="L7" s="245">
        <f t="shared" si="0"/>
        <v>0.86854078648033806</v>
      </c>
      <c r="M7" s="246">
        <f t="shared" si="1"/>
        <v>5345</v>
      </c>
      <c r="N7" s="242">
        <f>K7/$K$6</f>
        <v>1</v>
      </c>
      <c r="O7" s="241">
        <v>9940</v>
      </c>
      <c r="P7" s="243">
        <f t="shared" si="2"/>
        <v>-0.1355770066962344</v>
      </c>
      <c r="Q7" s="244">
        <f t="shared" si="3"/>
        <v>-1559</v>
      </c>
      <c r="R7" s="243">
        <f t="shared" ref="R7:R10" si="5">O7/C7-1</f>
        <v>0.32887700534759357</v>
      </c>
      <c r="S7" s="244">
        <f t="shared" ref="S7:S10" si="6">O7-C7</f>
        <v>2460</v>
      </c>
      <c r="T7" s="242">
        <f>O7/$O$6</f>
        <v>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1058</v>
      </c>
      <c r="D8" s="247">
        <v>668</v>
      </c>
      <c r="E8" s="247">
        <v>0</v>
      </c>
      <c r="F8" s="248">
        <f t="shared" si="4"/>
        <v>0</v>
      </c>
      <c r="G8" s="247">
        <v>209</v>
      </c>
      <c r="H8" s="249" t="str">
        <f>IFERROR(G8/E8-1,"-")</f>
        <v>-</v>
      </c>
      <c r="I8" s="250">
        <f t="shared" ref="I8:I12" si="7">G8-E8</f>
        <v>209</v>
      </c>
      <c r="J8" s="248">
        <f t="shared" ref="J8:J12" si="8">G8/$G$6</f>
        <v>3.3961650958726032E-2</v>
      </c>
      <c r="K8" s="247">
        <v>695</v>
      </c>
      <c r="L8" s="251">
        <f>IFERROR(K8/G8-1,"-")</f>
        <v>2.3253588516746411</v>
      </c>
      <c r="M8" s="252">
        <f>IF(G8=0,"nd",K8-G8)</f>
        <v>486</v>
      </c>
      <c r="N8" s="253">
        <f t="shared" ref="N8:N12" si="9">K8/$K$6</f>
        <v>6.0440038264196888E-2</v>
      </c>
      <c r="O8" s="247">
        <v>721</v>
      </c>
      <c r="P8" s="251">
        <f>IFERROR(O8/K8-1,"-")</f>
        <v>3.7410071942445944E-2</v>
      </c>
      <c r="Q8" s="254">
        <f t="shared" si="3"/>
        <v>26</v>
      </c>
      <c r="R8" s="251">
        <f>IFERROR(O8/C8-1,"-")</f>
        <v>-0.31852551984877131</v>
      </c>
      <c r="S8" s="254">
        <f t="shared" si="6"/>
        <v>-337</v>
      </c>
      <c r="T8" s="253">
        <f t="shared" ref="T8:T12" si="10">O8/$O$6</f>
        <v>7.2535211267605634E-2</v>
      </c>
      <c r="V8" s="27"/>
      <c r="W8" s="77"/>
      <c r="AE8" s="1"/>
    </row>
    <row r="9" spans="1:31" s="4" customFormat="1" x14ac:dyDescent="0.25">
      <c r="B9" s="95" t="s">
        <v>58</v>
      </c>
      <c r="C9" s="247">
        <v>6422</v>
      </c>
      <c r="D9" s="247">
        <v>2547</v>
      </c>
      <c r="E9" s="247">
        <v>0</v>
      </c>
      <c r="F9" s="253">
        <f t="shared" si="4"/>
        <v>0</v>
      </c>
      <c r="G9" s="247">
        <v>2476</v>
      </c>
      <c r="H9" s="249" t="str">
        <f>IFERROR(G9/E9-1,"-")</f>
        <v>-</v>
      </c>
      <c r="I9" s="254">
        <f t="shared" si="7"/>
        <v>2476</v>
      </c>
      <c r="J9" s="253">
        <f t="shared" si="8"/>
        <v>0.40233994150146246</v>
      </c>
      <c r="K9" s="247">
        <v>10804</v>
      </c>
      <c r="L9" s="251">
        <f>IFERROR(K9/G9-1,"-")</f>
        <v>3.3634894991922453</v>
      </c>
      <c r="M9" s="252">
        <f>IF(G9=0,"nd",K9-G9)</f>
        <v>8328</v>
      </c>
      <c r="N9" s="253">
        <f t="shared" si="9"/>
        <v>0.93955996173580314</v>
      </c>
      <c r="O9" s="247">
        <v>9219</v>
      </c>
      <c r="P9" s="251">
        <f t="shared" si="2"/>
        <v>-0.14670492410218439</v>
      </c>
      <c r="Q9" s="254">
        <f t="shared" si="3"/>
        <v>-1585</v>
      </c>
      <c r="R9" s="255">
        <f t="shared" si="5"/>
        <v>0.43553410152600436</v>
      </c>
      <c r="S9" s="254">
        <f t="shared" si="6"/>
        <v>2797</v>
      </c>
      <c r="T9" s="253">
        <f t="shared" si="10"/>
        <v>0.92746478873239435</v>
      </c>
      <c r="V9" s="27"/>
      <c r="W9" s="77"/>
      <c r="AE9" s="1"/>
    </row>
    <row r="10" spans="1:31" s="4" customFormat="1" x14ac:dyDescent="0.25">
      <c r="B10" s="240" t="s">
        <v>190</v>
      </c>
      <c r="C10" s="256" t="s">
        <v>226</v>
      </c>
      <c r="D10" s="256" t="s">
        <v>226</v>
      </c>
      <c r="E10" s="256" t="s">
        <v>226</v>
      </c>
      <c r="F10" s="257" t="str">
        <f>IFERROR(E10/$E$6,"-")</f>
        <v>-</v>
      </c>
      <c r="G10" s="256" t="s">
        <v>226</v>
      </c>
      <c r="H10" s="245" t="str">
        <f>IFERROR(G10/E10-1,"-")</f>
        <v>-</v>
      </c>
      <c r="I10" s="246" t="str">
        <f>IFERROR(G10-E10,"-")</f>
        <v>-</v>
      </c>
      <c r="J10" s="257" t="str">
        <f>IFERROR(G10/$G$6,"-")</f>
        <v>-</v>
      </c>
      <c r="K10" s="256" t="s">
        <v>226</v>
      </c>
      <c r="L10" s="245" t="str">
        <f>IFERROR(K10/G10-1,"-")</f>
        <v>-</v>
      </c>
      <c r="M10" s="246" t="str">
        <f>IFERROR(K10-G10,"-")</f>
        <v>-</v>
      </c>
      <c r="N10" s="257" t="str">
        <f>IFERROR(K10/$K$6,"-")</f>
        <v>-</v>
      </c>
      <c r="O10" s="256" t="s">
        <v>226</v>
      </c>
      <c r="P10" s="245" t="str">
        <f>IFERROR(O10/K10-1,"-")</f>
        <v>-</v>
      </c>
      <c r="Q10" s="246" t="str">
        <f>IFERROR(O10-K10,"-")</f>
        <v>-</v>
      </c>
      <c r="R10" s="245" t="e">
        <f t="shared" si="5"/>
        <v>#VALUE!</v>
      </c>
      <c r="S10" s="246" t="e">
        <f t="shared" si="6"/>
        <v>#VALUE!</v>
      </c>
      <c r="T10" s="257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7" t="e">
        <v>#REF!</v>
      </c>
      <c r="D11" s="247" t="e">
        <v>#REF!</v>
      </c>
      <c r="E11" s="247" t="e">
        <v>#REF!</v>
      </c>
      <c r="F11" s="253" t="e">
        <f t="shared" si="4"/>
        <v>#REF!</v>
      </c>
      <c r="G11" s="247" t="e">
        <v>#REF!</v>
      </c>
      <c r="H11" s="255" t="e">
        <f t="shared" ref="H11:H12" si="11">G11/E11-1</f>
        <v>#REF!</v>
      </c>
      <c r="I11" s="254" t="e">
        <f t="shared" si="7"/>
        <v>#REF!</v>
      </c>
      <c r="J11" s="253" t="e">
        <f t="shared" si="8"/>
        <v>#REF!</v>
      </c>
      <c r="K11" s="247" t="e">
        <v>#REF!</v>
      </c>
      <c r="L11" s="251" t="e">
        <f>K11/G11-1</f>
        <v>#REF!</v>
      </c>
      <c r="M11" s="254" t="e">
        <f t="shared" si="1"/>
        <v>#REF!</v>
      </c>
      <c r="N11" s="253" t="e">
        <f t="shared" si="9"/>
        <v>#REF!</v>
      </c>
      <c r="O11" s="247" t="e">
        <v>#REF!</v>
      </c>
      <c r="P11" s="255" t="e">
        <f t="shared" si="2"/>
        <v>#REF!</v>
      </c>
      <c r="Q11" s="254" t="e">
        <f t="shared" si="3"/>
        <v>#REF!</v>
      </c>
      <c r="R11" s="255" t="e">
        <f t="shared" ref="R11:R12" si="12">O11/D11-1</f>
        <v>#REF!</v>
      </c>
      <c r="S11" s="254" t="e">
        <f t="shared" ref="S11:S12" si="13">O11-D11</f>
        <v>#REF!</v>
      </c>
      <c r="T11" s="253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9.940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2" t="s">
        <v>182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80" t="s">
        <v>180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195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194</v>
      </c>
      <c r="C134" s="223">
        <v>17966</v>
      </c>
      <c r="D134" s="223">
        <v>7339</v>
      </c>
      <c r="E134" s="223">
        <v>10731</v>
      </c>
      <c r="F134" s="223">
        <v>17520</v>
      </c>
      <c r="G134" s="224">
        <f>F134/E134-1</f>
        <v>0.63265306122448983</v>
      </c>
      <c r="H134" s="223">
        <f>F134-E134</f>
        <v>6789</v>
      </c>
      <c r="I134" s="224">
        <f>F134/F$134</f>
        <v>1</v>
      </c>
      <c r="J134" s="223">
        <v>25698</v>
      </c>
      <c r="K134" s="224">
        <f>J134/J$134</f>
        <v>1</v>
      </c>
      <c r="L134" s="224">
        <f>J134/F134-1</f>
        <v>0.46678082191780823</v>
      </c>
      <c r="M134" s="223">
        <f>J134-F134</f>
        <v>8178</v>
      </c>
      <c r="N134" s="224">
        <f>J134/D134-1</f>
        <v>2.5015669709769726</v>
      </c>
      <c r="O134" s="223">
        <f>J134-D134</f>
        <v>18359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17966</v>
      </c>
      <c r="D135" s="241">
        <v>7339</v>
      </c>
      <c r="E135" s="241">
        <v>10731</v>
      </c>
      <c r="F135" s="241">
        <v>17520</v>
      </c>
      <c r="G135" s="245">
        <f>IFERROR(F135/E135-1,"-")</f>
        <v>0.63265306122448983</v>
      </c>
      <c r="H135" s="241">
        <f t="shared" ref="H135:H138" si="14">F135-E135</f>
        <v>6789</v>
      </c>
      <c r="I135" s="243">
        <f>F135/F$134</f>
        <v>1</v>
      </c>
      <c r="J135" s="241">
        <v>25698</v>
      </c>
      <c r="K135" s="242">
        <f t="shared" ref="K135:K138" si="15">J135/J$134</f>
        <v>1</v>
      </c>
      <c r="L135" s="243">
        <f t="shared" ref="L135:L138" si="16">J135/F135-1</f>
        <v>0.46678082191780823</v>
      </c>
      <c r="M135" s="244">
        <f t="shared" ref="M135:M138" si="17">J135-F135</f>
        <v>8178</v>
      </c>
      <c r="N135" s="242">
        <f t="shared" ref="N135:N138" si="18">J135/D135-1</f>
        <v>2.5015669709769726</v>
      </c>
      <c r="O135" s="241">
        <f t="shared" ref="O135:O138" si="19">J135-D135</f>
        <v>18359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2518</v>
      </c>
      <c r="D136" s="247">
        <v>0</v>
      </c>
      <c r="E136" s="247">
        <v>0</v>
      </c>
      <c r="F136" s="247">
        <v>1009</v>
      </c>
      <c r="G136" s="251" t="str">
        <f t="shared" ref="G136:G138" si="20">IFERROR(F136/E136-1,"-")</f>
        <v>-</v>
      </c>
      <c r="H136" s="247">
        <f t="shared" si="14"/>
        <v>1009</v>
      </c>
      <c r="I136" s="255">
        <f t="shared" ref="I136:I138" si="21">F136/F$134</f>
        <v>5.7591324200913244E-2</v>
      </c>
      <c r="J136" s="247">
        <v>1532</v>
      </c>
      <c r="K136" s="253">
        <f t="shared" si="15"/>
        <v>5.9615534282823568E-2</v>
      </c>
      <c r="L136" s="255">
        <f t="shared" si="16"/>
        <v>0.51833498513379594</v>
      </c>
      <c r="M136" s="254">
        <f t="shared" si="17"/>
        <v>523</v>
      </c>
      <c r="N136" s="253" t="e">
        <f t="shared" si="18"/>
        <v>#DIV/0!</v>
      </c>
      <c r="O136" s="247">
        <f t="shared" si="19"/>
        <v>1532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15448</v>
      </c>
      <c r="D137" s="247">
        <v>0</v>
      </c>
      <c r="E137" s="247">
        <v>0</v>
      </c>
      <c r="F137" s="247">
        <v>16511</v>
      </c>
      <c r="G137" s="249" t="str">
        <f t="shared" si="20"/>
        <v>-</v>
      </c>
      <c r="H137" s="247">
        <f t="shared" si="14"/>
        <v>16511</v>
      </c>
      <c r="I137" s="259">
        <f t="shared" si="21"/>
        <v>0.94240867579908671</v>
      </c>
      <c r="J137" s="247">
        <v>24166</v>
      </c>
      <c r="K137" s="253">
        <f t="shared" si="15"/>
        <v>0.94038446571717649</v>
      </c>
      <c r="L137" s="255">
        <f t="shared" si="16"/>
        <v>0.46363030706801522</v>
      </c>
      <c r="M137" s="254">
        <f t="shared" si="17"/>
        <v>7655</v>
      </c>
      <c r="N137" s="253" t="e">
        <f t="shared" si="18"/>
        <v>#DIV/0!</v>
      </c>
      <c r="O137" s="247">
        <f t="shared" si="19"/>
        <v>24166</v>
      </c>
      <c r="Q137" s="27"/>
      <c r="R137" s="77"/>
      <c r="Z137" s="1"/>
    </row>
    <row r="138" spans="1:31" s="4" customFormat="1" x14ac:dyDescent="0.25">
      <c r="B138" s="240" t="s">
        <v>190</v>
      </c>
      <c r="C138" s="241" t="e">
        <v>#REF!</v>
      </c>
      <c r="D138" s="241" t="e">
        <v>#REF!</v>
      </c>
      <c r="E138" s="241" t="e">
        <v>#REF!</v>
      </c>
      <c r="F138" s="241" t="e">
        <v>#REF!</v>
      </c>
      <c r="G138" s="245" t="str">
        <f t="shared" si="20"/>
        <v>-</v>
      </c>
      <c r="H138" s="241" t="e">
        <f t="shared" si="14"/>
        <v>#REF!</v>
      </c>
      <c r="I138" s="243" t="e">
        <f t="shared" si="21"/>
        <v>#REF!</v>
      </c>
      <c r="J138" s="241" t="e">
        <v>#REF!</v>
      </c>
      <c r="K138" s="242" t="e">
        <f t="shared" si="15"/>
        <v>#REF!</v>
      </c>
      <c r="L138" s="243" t="e">
        <f t="shared" si="16"/>
        <v>#REF!</v>
      </c>
      <c r="M138" s="244" t="e">
        <f t="shared" si="17"/>
        <v>#REF!</v>
      </c>
      <c r="N138" s="242" t="e">
        <f t="shared" si="18"/>
        <v>#REF!</v>
      </c>
      <c r="O138" s="241" t="e">
        <f t="shared" si="19"/>
        <v>#REF!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51B95-F5DE-4A97-8396-371717F46B3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259</v>
      </c>
      <c r="D5" s="236" t="s">
        <v>260</v>
      </c>
      <c r="E5" s="236" t="s">
        <v>266</v>
      </c>
      <c r="F5" s="237" t="str">
        <f>CONCATENATE("%/s total Tenerife ",RIGHT(E5,4))</f>
        <v>%/s total Tenerife 2021</v>
      </c>
      <c r="G5" s="236" t="s">
        <v>261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262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263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196</v>
      </c>
      <c r="C6" s="238">
        <v>6575</v>
      </c>
      <c r="D6" s="238">
        <v>4239</v>
      </c>
      <c r="E6" s="238">
        <v>3153</v>
      </c>
      <c r="F6" s="239">
        <f>E6/$E$6</f>
        <v>1</v>
      </c>
      <c r="G6" s="238">
        <v>5649</v>
      </c>
      <c r="H6" s="239">
        <f>G6/E6-1</f>
        <v>0.79162702188392009</v>
      </c>
      <c r="I6" s="238">
        <f>G6-E6</f>
        <v>2496</v>
      </c>
      <c r="J6" s="239">
        <f>G6/$G$6</f>
        <v>1</v>
      </c>
      <c r="K6" s="238">
        <v>5137</v>
      </c>
      <c r="L6" s="239">
        <f t="shared" ref="L6:L12" si="0">K6/G6-1</f>
        <v>-9.0635510709860201E-2</v>
      </c>
      <c r="M6" s="238">
        <f t="shared" ref="M6:M12" si="1">K6-G6</f>
        <v>-512</v>
      </c>
      <c r="N6" s="239">
        <f>K6/$K$6</f>
        <v>1</v>
      </c>
      <c r="O6" s="238">
        <v>3948</v>
      </c>
      <c r="P6" s="239">
        <f t="shared" ref="P6:P11" si="2">O6/K6-1</f>
        <v>-0.23145804944520143</v>
      </c>
      <c r="Q6" s="238">
        <f t="shared" ref="Q6:Q12" si="3">O6-K6</f>
        <v>-1189</v>
      </c>
      <c r="R6" s="239">
        <f>O6/C6-1</f>
        <v>-0.39954372623574141</v>
      </c>
      <c r="S6" s="238">
        <f>O6-C6</f>
        <v>-2627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6575</v>
      </c>
      <c r="D7" s="241">
        <v>4239</v>
      </c>
      <c r="E7" s="241">
        <v>3153</v>
      </c>
      <c r="F7" s="242">
        <f t="shared" ref="F7:F12" si="4">E7/$E$6</f>
        <v>1</v>
      </c>
      <c r="G7" s="241">
        <v>5649</v>
      </c>
      <c r="H7" s="243">
        <f>G7/E7-1</f>
        <v>0.79162702188392009</v>
      </c>
      <c r="I7" s="244">
        <f>G7-E7</f>
        <v>2496</v>
      </c>
      <c r="J7" s="242">
        <f>G7/$G$6</f>
        <v>1</v>
      </c>
      <c r="K7" s="241">
        <v>5137</v>
      </c>
      <c r="L7" s="245">
        <f t="shared" si="0"/>
        <v>-9.0635510709860201E-2</v>
      </c>
      <c r="M7" s="246">
        <f t="shared" si="1"/>
        <v>-512</v>
      </c>
      <c r="N7" s="242">
        <f>K7/$K$6</f>
        <v>1</v>
      </c>
      <c r="O7" s="241">
        <v>3948</v>
      </c>
      <c r="P7" s="243">
        <f t="shared" si="2"/>
        <v>-0.23145804944520143</v>
      </c>
      <c r="Q7" s="244">
        <f t="shared" si="3"/>
        <v>-1189</v>
      </c>
      <c r="R7" s="243">
        <f t="shared" ref="R7:R10" si="5">O7/C7-1</f>
        <v>-0.39954372623574141</v>
      </c>
      <c r="S7" s="244">
        <f t="shared" ref="S7:S10" si="6">O7-C7</f>
        <v>-2627</v>
      </c>
      <c r="T7" s="242">
        <f>O7/$O$6</f>
        <v>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2797</v>
      </c>
      <c r="D8" s="247">
        <v>2063</v>
      </c>
      <c r="E8" s="247">
        <v>0</v>
      </c>
      <c r="F8" s="248">
        <f t="shared" si="4"/>
        <v>0</v>
      </c>
      <c r="G8" s="247">
        <v>557</v>
      </c>
      <c r="H8" s="249" t="str">
        <f>IFERROR(G8/E8-1,"-")</f>
        <v>-</v>
      </c>
      <c r="I8" s="250">
        <f t="shared" ref="I8:I12" si="7">G8-E8</f>
        <v>557</v>
      </c>
      <c r="J8" s="248">
        <f t="shared" ref="J8:J12" si="8">G8/$G$6</f>
        <v>9.8601522393343952E-2</v>
      </c>
      <c r="K8" s="247">
        <v>1624</v>
      </c>
      <c r="L8" s="251">
        <f>IFERROR(K8/G8-1,"-")</f>
        <v>1.9156193895870737</v>
      </c>
      <c r="M8" s="252">
        <f>IF(G8=0,"nd",K8-G8)</f>
        <v>1067</v>
      </c>
      <c r="N8" s="253">
        <f t="shared" ref="N8:N12" si="9">K8/$K$6</f>
        <v>0.31613782363247034</v>
      </c>
      <c r="O8" s="247">
        <v>1648</v>
      </c>
      <c r="P8" s="251">
        <f>IFERROR(O8/K8-1,"-")</f>
        <v>1.4778325123152802E-2</v>
      </c>
      <c r="Q8" s="254">
        <f t="shared" si="3"/>
        <v>24</v>
      </c>
      <c r="R8" s="251">
        <f>IFERROR(O8/C8-1,"-")</f>
        <v>-0.41079728280300321</v>
      </c>
      <c r="S8" s="254">
        <f t="shared" si="6"/>
        <v>-1149</v>
      </c>
      <c r="T8" s="253">
        <f t="shared" ref="T8:T12" si="10">O8/$O$6</f>
        <v>0.41742654508611954</v>
      </c>
      <c r="V8" s="27"/>
      <c r="W8" s="77"/>
      <c r="AE8" s="1"/>
    </row>
    <row r="9" spans="1:31" s="4" customFormat="1" x14ac:dyDescent="0.25">
      <c r="B9" s="95" t="s">
        <v>58</v>
      </c>
      <c r="C9" s="247">
        <v>3778</v>
      </c>
      <c r="D9" s="247">
        <v>2176</v>
      </c>
      <c r="E9" s="247">
        <v>0</v>
      </c>
      <c r="F9" s="253">
        <f t="shared" si="4"/>
        <v>0</v>
      </c>
      <c r="G9" s="247">
        <v>1858</v>
      </c>
      <c r="H9" s="249" t="str">
        <f>IFERROR(G9/E9-1,"-")</f>
        <v>-</v>
      </c>
      <c r="I9" s="254">
        <f t="shared" si="7"/>
        <v>1858</v>
      </c>
      <c r="J9" s="253">
        <f t="shared" si="8"/>
        <v>0.32890777128695342</v>
      </c>
      <c r="K9" s="247">
        <v>3513</v>
      </c>
      <c r="L9" s="251">
        <f>IFERROR(K9/G9-1,"-")</f>
        <v>0.89074273412271254</v>
      </c>
      <c r="M9" s="252">
        <f>IF(G9=0,"nd",K9-G9)</f>
        <v>1655</v>
      </c>
      <c r="N9" s="253">
        <f t="shared" si="9"/>
        <v>0.68386217636752966</v>
      </c>
      <c r="O9" s="247">
        <v>2300</v>
      </c>
      <c r="P9" s="251">
        <f t="shared" si="2"/>
        <v>-0.34528892684315404</v>
      </c>
      <c r="Q9" s="254">
        <f t="shared" si="3"/>
        <v>-1213</v>
      </c>
      <c r="R9" s="255">
        <f t="shared" si="5"/>
        <v>-0.39121228163049238</v>
      </c>
      <c r="S9" s="254">
        <f t="shared" si="6"/>
        <v>-1478</v>
      </c>
      <c r="T9" s="253">
        <f t="shared" si="10"/>
        <v>0.58257345491388046</v>
      </c>
      <c r="V9" s="27"/>
      <c r="W9" s="77"/>
      <c r="AE9" s="1"/>
    </row>
    <row r="10" spans="1:31" s="4" customFormat="1" x14ac:dyDescent="0.25">
      <c r="B10" s="240" t="s">
        <v>190</v>
      </c>
      <c r="C10" s="256" t="s">
        <v>226</v>
      </c>
      <c r="D10" s="256" t="s">
        <v>226</v>
      </c>
      <c r="E10" s="256" t="s">
        <v>226</v>
      </c>
      <c r="F10" s="257" t="str">
        <f>IFERROR(E10/$E$6,"-")</f>
        <v>-</v>
      </c>
      <c r="G10" s="256" t="s">
        <v>226</v>
      </c>
      <c r="H10" s="245" t="str">
        <f>IFERROR(G10/E10-1,"-")</f>
        <v>-</v>
      </c>
      <c r="I10" s="246" t="str">
        <f>IFERROR(G10-E10,"-")</f>
        <v>-</v>
      </c>
      <c r="J10" s="257" t="str">
        <f>IFERROR(G10/$G$6,"-")</f>
        <v>-</v>
      </c>
      <c r="K10" s="256" t="s">
        <v>226</v>
      </c>
      <c r="L10" s="245" t="str">
        <f>IFERROR(K10/G10-1,"-")</f>
        <v>-</v>
      </c>
      <c r="M10" s="246" t="str">
        <f>IFERROR(K10-G10,"-")</f>
        <v>-</v>
      </c>
      <c r="N10" s="257" t="str">
        <f>IFERROR(K10/$K$6,"-")</f>
        <v>-</v>
      </c>
      <c r="O10" s="256" t="s">
        <v>226</v>
      </c>
      <c r="P10" s="245" t="str">
        <f>IFERROR(O10/K10-1,"-")</f>
        <v>-</v>
      </c>
      <c r="Q10" s="246" t="str">
        <f>IFERROR(O10-K10,"-")</f>
        <v>-</v>
      </c>
      <c r="R10" s="245" t="e">
        <f t="shared" si="5"/>
        <v>#VALUE!</v>
      </c>
      <c r="S10" s="246" t="e">
        <f t="shared" si="6"/>
        <v>#VALUE!</v>
      </c>
      <c r="T10" s="257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7" t="e">
        <v>#REF!</v>
      </c>
      <c r="D11" s="247" t="e">
        <v>#REF!</v>
      </c>
      <c r="E11" s="247" t="e">
        <v>#REF!</v>
      </c>
      <c r="F11" s="253" t="e">
        <f t="shared" si="4"/>
        <v>#REF!</v>
      </c>
      <c r="G11" s="247" t="e">
        <v>#REF!</v>
      </c>
      <c r="H11" s="255" t="e">
        <f t="shared" ref="H11:H12" si="11">G11/E11-1</f>
        <v>#REF!</v>
      </c>
      <c r="I11" s="254" t="e">
        <f t="shared" si="7"/>
        <v>#REF!</v>
      </c>
      <c r="J11" s="253" t="e">
        <f t="shared" si="8"/>
        <v>#REF!</v>
      </c>
      <c r="K11" s="247" t="e">
        <v>#REF!</v>
      </c>
      <c r="L11" s="251" t="e">
        <f>K11/G11-1</f>
        <v>#REF!</v>
      </c>
      <c r="M11" s="254" t="e">
        <f t="shared" si="1"/>
        <v>#REF!</v>
      </c>
      <c r="N11" s="253" t="e">
        <f t="shared" si="9"/>
        <v>#REF!</v>
      </c>
      <c r="O11" s="247" t="e">
        <v>#REF!</v>
      </c>
      <c r="P11" s="255" t="e">
        <f t="shared" si="2"/>
        <v>#REF!</v>
      </c>
      <c r="Q11" s="254" t="e">
        <f t="shared" si="3"/>
        <v>#REF!</v>
      </c>
      <c r="R11" s="255" t="e">
        <f t="shared" ref="R11:R12" si="12">O11/D11-1</f>
        <v>#REF!</v>
      </c>
      <c r="S11" s="254" t="e">
        <f t="shared" ref="S11:S12" si="13">O11-D11</f>
        <v>#REF!</v>
      </c>
      <c r="T11" s="253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3.948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2" t="s">
        <v>182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80" t="s">
        <v>180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197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196</v>
      </c>
      <c r="C134" s="223">
        <v>19153</v>
      </c>
      <c r="D134" s="223">
        <v>8684</v>
      </c>
      <c r="E134" s="223">
        <v>11001</v>
      </c>
      <c r="F134" s="223">
        <v>16289</v>
      </c>
      <c r="G134" s="224">
        <f>F134/E134-1</f>
        <v>0.48068357422052532</v>
      </c>
      <c r="H134" s="223">
        <f>F134-E134</f>
        <v>5288</v>
      </c>
      <c r="I134" s="224">
        <f>F134/F$134</f>
        <v>1</v>
      </c>
      <c r="J134" s="223">
        <v>12024</v>
      </c>
      <c r="K134" s="224">
        <f>J134/J$134</f>
        <v>1</v>
      </c>
      <c r="L134" s="224">
        <f>J134/F134-1</f>
        <v>-0.261833138928111</v>
      </c>
      <c r="M134" s="223">
        <f>J134-F134</f>
        <v>-4265</v>
      </c>
      <c r="N134" s="224">
        <f>J134/D134-1</f>
        <v>0.38461538461538458</v>
      </c>
      <c r="O134" s="223">
        <f>J134-D134</f>
        <v>3340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19153</v>
      </c>
      <c r="D135" s="241">
        <v>8684</v>
      </c>
      <c r="E135" s="241">
        <v>11001</v>
      </c>
      <c r="F135" s="241">
        <v>16289</v>
      </c>
      <c r="G135" s="245">
        <f>IFERROR(F135/E135-1,"-")</f>
        <v>0.48068357422052532</v>
      </c>
      <c r="H135" s="241">
        <f t="shared" ref="H135:H138" si="14">F135-E135</f>
        <v>5288</v>
      </c>
      <c r="I135" s="243">
        <f>F135/F$134</f>
        <v>1</v>
      </c>
      <c r="J135" s="241">
        <v>12024</v>
      </c>
      <c r="K135" s="242">
        <f t="shared" ref="K135:K138" si="15">J135/J$134</f>
        <v>1</v>
      </c>
      <c r="L135" s="243">
        <f t="shared" ref="L135:L138" si="16">J135/F135-1</f>
        <v>-0.261833138928111</v>
      </c>
      <c r="M135" s="244">
        <f t="shared" ref="M135:M138" si="17">J135-F135</f>
        <v>-4265</v>
      </c>
      <c r="N135" s="242">
        <f t="shared" ref="N135:N138" si="18">J135/D135-1</f>
        <v>0.38461538461538458</v>
      </c>
      <c r="O135" s="241">
        <f t="shared" ref="O135:O138" si="19">J135-D135</f>
        <v>3340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6900</v>
      </c>
      <c r="D136" s="247">
        <v>0</v>
      </c>
      <c r="E136" s="247">
        <v>0</v>
      </c>
      <c r="F136" s="247">
        <v>2928</v>
      </c>
      <c r="G136" s="251" t="str">
        <f t="shared" ref="G136:G138" si="20">IFERROR(F136/E136-1,"-")</f>
        <v>-</v>
      </c>
      <c r="H136" s="247">
        <f t="shared" si="14"/>
        <v>2928</v>
      </c>
      <c r="I136" s="255">
        <f t="shared" ref="I136:I138" si="21">F136/F$134</f>
        <v>0.17975320768616859</v>
      </c>
      <c r="J136" s="247">
        <v>3814</v>
      </c>
      <c r="K136" s="253">
        <f t="shared" si="15"/>
        <v>0.31719893546240852</v>
      </c>
      <c r="L136" s="255">
        <f t="shared" si="16"/>
        <v>0.30259562841530063</v>
      </c>
      <c r="M136" s="254">
        <f t="shared" si="17"/>
        <v>886</v>
      </c>
      <c r="N136" s="253" t="e">
        <f t="shared" si="18"/>
        <v>#DIV/0!</v>
      </c>
      <c r="O136" s="247">
        <f t="shared" si="19"/>
        <v>3814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12253</v>
      </c>
      <c r="D137" s="247">
        <v>0</v>
      </c>
      <c r="E137" s="247">
        <v>0</v>
      </c>
      <c r="F137" s="247">
        <v>13361</v>
      </c>
      <c r="G137" s="249" t="str">
        <f t="shared" si="20"/>
        <v>-</v>
      </c>
      <c r="H137" s="247">
        <f t="shared" si="14"/>
        <v>13361</v>
      </c>
      <c r="I137" s="259">
        <f t="shared" si="21"/>
        <v>0.82024679231383146</v>
      </c>
      <c r="J137" s="247">
        <v>8210</v>
      </c>
      <c r="K137" s="253">
        <f t="shared" si="15"/>
        <v>0.68280106453759148</v>
      </c>
      <c r="L137" s="255">
        <f t="shared" si="16"/>
        <v>-0.38552503555123119</v>
      </c>
      <c r="M137" s="254">
        <f t="shared" si="17"/>
        <v>-5151</v>
      </c>
      <c r="N137" s="253" t="e">
        <f t="shared" si="18"/>
        <v>#DIV/0!</v>
      </c>
      <c r="O137" s="247">
        <f t="shared" si="19"/>
        <v>8210</v>
      </c>
      <c r="Q137" s="27"/>
      <c r="R137" s="77"/>
      <c r="Z137" s="1"/>
    </row>
    <row r="138" spans="1:31" s="4" customFormat="1" x14ac:dyDescent="0.25">
      <c r="B138" s="240" t="s">
        <v>190</v>
      </c>
      <c r="C138" s="241" t="e">
        <v>#REF!</v>
      </c>
      <c r="D138" s="241" t="e">
        <v>#REF!</v>
      </c>
      <c r="E138" s="241" t="e">
        <v>#REF!</v>
      </c>
      <c r="F138" s="241" t="e">
        <v>#REF!</v>
      </c>
      <c r="G138" s="245" t="str">
        <f t="shared" si="20"/>
        <v>-</v>
      </c>
      <c r="H138" s="241" t="e">
        <f t="shared" si="14"/>
        <v>#REF!</v>
      </c>
      <c r="I138" s="243" t="e">
        <f t="shared" si="21"/>
        <v>#REF!</v>
      </c>
      <c r="J138" s="241" t="e">
        <v>#REF!</v>
      </c>
      <c r="K138" s="242" t="e">
        <f t="shared" si="15"/>
        <v>#REF!</v>
      </c>
      <c r="L138" s="243" t="e">
        <f t="shared" si="16"/>
        <v>#REF!</v>
      </c>
      <c r="M138" s="244" t="e">
        <f t="shared" si="17"/>
        <v>#REF!</v>
      </c>
      <c r="N138" s="242" t="e">
        <f t="shared" si="18"/>
        <v>#REF!</v>
      </c>
      <c r="O138" s="241" t="e">
        <f t="shared" si="19"/>
        <v>#REF!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0DAC4-AAFA-44EF-8354-E945CB54D86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259</v>
      </c>
      <c r="D5" s="236" t="s">
        <v>260</v>
      </c>
      <c r="E5" s="236" t="s">
        <v>266</v>
      </c>
      <c r="F5" s="237" t="str">
        <f>CONCATENATE("%/s total Tenerife ",RIGHT(E5,4))</f>
        <v>%/s total Tenerife 2021</v>
      </c>
      <c r="G5" s="236" t="s">
        <v>261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262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263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354708</v>
      </c>
      <c r="D6" s="238">
        <v>140877</v>
      </c>
      <c r="E6" s="238">
        <v>194447</v>
      </c>
      <c r="F6" s="239">
        <f>E6/$E$6</f>
        <v>1</v>
      </c>
      <c r="G6" s="238">
        <v>345836</v>
      </c>
      <c r="H6" s="239">
        <f>G6/E6-1</f>
        <v>0.77856176747391315</v>
      </c>
      <c r="I6" s="238">
        <f>G6-E6</f>
        <v>151389</v>
      </c>
      <c r="J6" s="239">
        <f>G6/$G$6</f>
        <v>1</v>
      </c>
      <c r="K6" s="238">
        <v>368879</v>
      </c>
      <c r="L6" s="239">
        <f>K6/G6-1</f>
        <v>6.6629847673463694E-2</v>
      </c>
      <c r="M6" s="238">
        <f>K6-G6</f>
        <v>23043</v>
      </c>
      <c r="N6" s="239">
        <f>K6/$K$6</f>
        <v>1</v>
      </c>
      <c r="O6" s="238">
        <v>368338</v>
      </c>
      <c r="P6" s="239">
        <f>O6/K6-1</f>
        <v>-1.4666055806917822E-3</v>
      </c>
      <c r="Q6" s="238">
        <f>O6-K6</f>
        <v>-541</v>
      </c>
      <c r="R6" s="239">
        <f>IFERROR(O6/C6-1,"-")</f>
        <v>3.8425972912931261E-2</v>
      </c>
      <c r="S6" s="238">
        <f>O6-C6</f>
        <v>13630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63407</v>
      </c>
      <c r="D7" s="247">
        <v>20277</v>
      </c>
      <c r="E7" s="247">
        <v>67859</v>
      </c>
      <c r="F7" s="253">
        <f t="shared" ref="F7:F16" si="0">E7/$E$6</f>
        <v>0.34898455620297564</v>
      </c>
      <c r="G7" s="247">
        <v>65893</v>
      </c>
      <c r="H7" s="255">
        <f>G7/E7-1</f>
        <v>-2.8971838665468153E-2</v>
      </c>
      <c r="I7" s="254">
        <f>G7-E7</f>
        <v>-1966</v>
      </c>
      <c r="J7" s="253">
        <f>G7/$G$6</f>
        <v>0.19053250673729744</v>
      </c>
      <c r="K7" s="247">
        <v>57104</v>
      </c>
      <c r="L7" s="255">
        <f>K7/G7-1</f>
        <v>-0.13338290865494062</v>
      </c>
      <c r="M7" s="254">
        <f>K7-G7</f>
        <v>-8789</v>
      </c>
      <c r="N7" s="253">
        <f>K7/$K$6</f>
        <v>0.15480414987028265</v>
      </c>
      <c r="O7" s="247">
        <v>49810</v>
      </c>
      <c r="P7" s="255">
        <f>O7/K7-1</f>
        <v>-0.12773185766321093</v>
      </c>
      <c r="Q7" s="254">
        <f>O7-K7</f>
        <v>-7294</v>
      </c>
      <c r="R7" s="255">
        <f t="shared" ref="R7:R16" si="1">IFERROR(O7/C7-1,"-")</f>
        <v>-0.21444004605169775</v>
      </c>
      <c r="S7" s="254">
        <f t="shared" ref="S7:S16" si="2">O7-C7</f>
        <v>-13597</v>
      </c>
      <c r="T7" s="253">
        <f>O7/$O$6</f>
        <v>0.13522905592146345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41775</v>
      </c>
      <c r="D8" s="247">
        <v>13953</v>
      </c>
      <c r="E8" s="247">
        <v>20214</v>
      </c>
      <c r="F8" s="253">
        <f t="shared" si="0"/>
        <v>0.1039563480022834</v>
      </c>
      <c r="G8" s="247">
        <v>39365</v>
      </c>
      <c r="H8" s="255">
        <f t="shared" ref="H8:H16" si="3">G8/E8-1</f>
        <v>0.94741268427822312</v>
      </c>
      <c r="I8" s="254">
        <f t="shared" ref="I8:I16" si="4">G8-E8</f>
        <v>19151</v>
      </c>
      <c r="J8" s="253">
        <f t="shared" ref="J8:J16" si="5">G8/$G$6</f>
        <v>0.11382562833250442</v>
      </c>
      <c r="K8" s="247">
        <v>36909</v>
      </c>
      <c r="L8" s="255">
        <f t="shared" ref="L8:L16" si="6">K8/G8-1</f>
        <v>-6.2390448367839468E-2</v>
      </c>
      <c r="M8" s="254">
        <f t="shared" ref="M8:M16" si="7">K8-G8</f>
        <v>-2456</v>
      </c>
      <c r="N8" s="253">
        <f t="shared" ref="N8:N16" si="8">K8/$K$6</f>
        <v>0.10005720032856302</v>
      </c>
      <c r="O8" s="247">
        <v>35905</v>
      </c>
      <c r="P8" s="255">
        <f t="shared" ref="P8:P16" si="9">O8/K8-1</f>
        <v>-2.7202037443441962E-2</v>
      </c>
      <c r="Q8" s="254">
        <f t="shared" ref="Q8:Q16" si="10">O8-K8</f>
        <v>-1004</v>
      </c>
      <c r="R8" s="255">
        <f t="shared" si="1"/>
        <v>-0.14051466187911432</v>
      </c>
      <c r="S8" s="254">
        <f t="shared" si="2"/>
        <v>-5870</v>
      </c>
      <c r="T8" s="253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0" t="s">
        <v>43</v>
      </c>
      <c r="C9" s="247">
        <v>4131</v>
      </c>
      <c r="D9" s="247">
        <v>1123</v>
      </c>
      <c r="E9" s="247">
        <v>787</v>
      </c>
      <c r="F9" s="248">
        <f t="shared" si="0"/>
        <v>4.0473753773521831E-3</v>
      </c>
      <c r="G9" s="247">
        <v>1482</v>
      </c>
      <c r="H9" s="259">
        <f t="shared" si="3"/>
        <v>0.88310038119440915</v>
      </c>
      <c r="I9" s="250">
        <f t="shared" si="4"/>
        <v>695</v>
      </c>
      <c r="J9" s="248">
        <f t="shared" si="5"/>
        <v>4.2852681617876684E-3</v>
      </c>
      <c r="K9" s="247">
        <v>10615</v>
      </c>
      <c r="L9" s="255">
        <f t="shared" si="6"/>
        <v>6.162618083670715</v>
      </c>
      <c r="M9" s="254">
        <f t="shared" si="7"/>
        <v>9133</v>
      </c>
      <c r="N9" s="253">
        <f t="shared" si="8"/>
        <v>2.8776373824479031E-2</v>
      </c>
      <c r="O9" s="247">
        <v>5673</v>
      </c>
      <c r="P9" s="255">
        <f t="shared" si="9"/>
        <v>-0.46556759302873296</v>
      </c>
      <c r="Q9" s="254">
        <f t="shared" si="10"/>
        <v>-4942</v>
      </c>
      <c r="R9" s="255">
        <f t="shared" si="1"/>
        <v>0.37327523602033397</v>
      </c>
      <c r="S9" s="254">
        <f t="shared" si="2"/>
        <v>1542</v>
      </c>
      <c r="T9" s="253">
        <f t="shared" si="11"/>
        <v>1.5401614821169687E-2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125875</v>
      </c>
      <c r="D10" s="247">
        <v>47060</v>
      </c>
      <c r="E10" s="247">
        <v>23087</v>
      </c>
      <c r="F10" s="253">
        <f t="shared" si="0"/>
        <v>0.11873158238491723</v>
      </c>
      <c r="G10" s="247">
        <v>115113</v>
      </c>
      <c r="H10" s="255">
        <f t="shared" si="3"/>
        <v>3.9860527569627928</v>
      </c>
      <c r="I10" s="254">
        <f t="shared" si="4"/>
        <v>92026</v>
      </c>
      <c r="J10" s="253">
        <f t="shared" si="5"/>
        <v>0.33285430088249923</v>
      </c>
      <c r="K10" s="247">
        <v>123715</v>
      </c>
      <c r="L10" s="255">
        <f t="shared" si="6"/>
        <v>7.4726573019554765E-2</v>
      </c>
      <c r="M10" s="254">
        <f t="shared" si="7"/>
        <v>8602</v>
      </c>
      <c r="N10" s="253">
        <f t="shared" si="8"/>
        <v>0.33538097858647414</v>
      </c>
      <c r="O10" s="247">
        <v>132182</v>
      </c>
      <c r="P10" s="255">
        <f t="shared" si="9"/>
        <v>6.8439558663056177E-2</v>
      </c>
      <c r="Q10" s="254">
        <f t="shared" si="10"/>
        <v>8467</v>
      </c>
      <c r="R10" s="255">
        <f t="shared" si="1"/>
        <v>5.0105263157894653E-2</v>
      </c>
      <c r="S10" s="254">
        <f t="shared" si="2"/>
        <v>6307</v>
      </c>
      <c r="T10" s="253">
        <f>O10/$O$6</f>
        <v>0.35886061172075651</v>
      </c>
      <c r="V10" s="27"/>
      <c r="W10" s="77"/>
      <c r="AE10" s="1"/>
    </row>
    <row r="11" spans="1:31" s="4" customFormat="1" x14ac:dyDescent="0.25">
      <c r="B11" s="230" t="s">
        <v>47</v>
      </c>
      <c r="C11" s="247">
        <v>9273</v>
      </c>
      <c r="D11" s="247">
        <v>7208</v>
      </c>
      <c r="E11" s="247">
        <v>12072</v>
      </c>
      <c r="F11" s="248">
        <f t="shared" si="0"/>
        <v>6.2083755470642384E-2</v>
      </c>
      <c r="G11" s="247">
        <v>15168</v>
      </c>
      <c r="H11" s="259">
        <f t="shared" si="3"/>
        <v>0.25646123260437381</v>
      </c>
      <c r="I11" s="250">
        <f t="shared" si="4"/>
        <v>3096</v>
      </c>
      <c r="J11" s="248">
        <f t="shared" si="5"/>
        <v>4.3858938919025203E-2</v>
      </c>
      <c r="K11" s="247">
        <v>19220</v>
      </c>
      <c r="L11" s="255">
        <f t="shared" si="6"/>
        <v>0.26714135021097052</v>
      </c>
      <c r="M11" s="254">
        <f t="shared" si="7"/>
        <v>4052</v>
      </c>
      <c r="N11" s="253">
        <f t="shared" si="8"/>
        <v>5.2103806397219683E-2</v>
      </c>
      <c r="O11" s="247">
        <v>17517</v>
      </c>
      <c r="P11" s="255">
        <f t="shared" si="9"/>
        <v>-8.8605619146722159E-2</v>
      </c>
      <c r="Q11" s="254">
        <f t="shared" si="10"/>
        <v>-1703</v>
      </c>
      <c r="R11" s="255">
        <f t="shared" si="1"/>
        <v>0.8890326755095439</v>
      </c>
      <c r="S11" s="254">
        <f t="shared" si="2"/>
        <v>8244</v>
      </c>
      <c r="T11" s="253">
        <f t="shared" si="11"/>
        <v>4.7556863532950716E-2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49207</v>
      </c>
      <c r="D12" s="247">
        <v>26940</v>
      </c>
      <c r="E12" s="247">
        <v>28730</v>
      </c>
      <c r="F12" s="253">
        <f t="shared" si="0"/>
        <v>0.14775234382633828</v>
      </c>
      <c r="G12" s="247">
        <v>50567</v>
      </c>
      <c r="H12" s="255">
        <f t="shared" si="3"/>
        <v>0.76007657500870174</v>
      </c>
      <c r="I12" s="254">
        <f t="shared" si="4"/>
        <v>21837</v>
      </c>
      <c r="J12" s="253">
        <f t="shared" si="5"/>
        <v>0.14621670387119906</v>
      </c>
      <c r="K12" s="247">
        <v>63399</v>
      </c>
      <c r="L12" s="255">
        <f t="shared" si="6"/>
        <v>0.25376233511974222</v>
      </c>
      <c r="M12" s="254">
        <f t="shared" si="7"/>
        <v>12832</v>
      </c>
      <c r="N12" s="253">
        <f t="shared" si="8"/>
        <v>0.17186936637759265</v>
      </c>
      <c r="O12" s="247">
        <v>61062</v>
      </c>
      <c r="P12" s="255">
        <f t="shared" si="9"/>
        <v>-3.6861780154261115E-2</v>
      </c>
      <c r="Q12" s="254">
        <f t="shared" si="10"/>
        <v>-2337</v>
      </c>
      <c r="R12" s="255">
        <f t="shared" si="1"/>
        <v>0.24092100717377618</v>
      </c>
      <c r="S12" s="254">
        <f t="shared" si="2"/>
        <v>11855</v>
      </c>
      <c r="T12" s="253">
        <f t="shared" si="11"/>
        <v>0.16577708517720138</v>
      </c>
      <c r="V12" s="27"/>
      <c r="W12" s="77"/>
      <c r="AE12" s="1"/>
    </row>
    <row r="13" spans="1:31" s="4" customFormat="1" x14ac:dyDescent="0.25">
      <c r="B13" s="230" t="s">
        <v>46</v>
      </c>
      <c r="C13" s="247">
        <v>14055</v>
      </c>
      <c r="D13" s="247">
        <v>7454</v>
      </c>
      <c r="E13" s="247">
        <v>5503</v>
      </c>
      <c r="F13" s="248">
        <f t="shared" si="0"/>
        <v>2.8300770904153831E-2</v>
      </c>
      <c r="G13" s="247">
        <v>11803</v>
      </c>
      <c r="H13" s="259">
        <f t="shared" si="3"/>
        <v>1.1448300926767216</v>
      </c>
      <c r="I13" s="250">
        <f t="shared" si="4"/>
        <v>6300</v>
      </c>
      <c r="J13" s="248">
        <f t="shared" si="5"/>
        <v>3.4128893463954015E-2</v>
      </c>
      <c r="K13" s="247">
        <v>16636</v>
      </c>
      <c r="L13" s="255">
        <f t="shared" si="6"/>
        <v>0.40947216809285769</v>
      </c>
      <c r="M13" s="254">
        <f t="shared" si="7"/>
        <v>4833</v>
      </c>
      <c r="N13" s="253">
        <f t="shared" si="8"/>
        <v>4.5098799335283386E-2</v>
      </c>
      <c r="O13" s="247">
        <v>13888</v>
      </c>
      <c r="P13" s="255">
        <f t="shared" si="9"/>
        <v>-0.16518393844674195</v>
      </c>
      <c r="Q13" s="254">
        <f t="shared" si="10"/>
        <v>-2748</v>
      </c>
      <c r="R13" s="255">
        <f t="shared" si="1"/>
        <v>-1.1881892564923557E-2</v>
      </c>
      <c r="S13" s="254">
        <f t="shared" si="2"/>
        <v>-167</v>
      </c>
      <c r="T13" s="253">
        <f t="shared" si="11"/>
        <v>3.7704499671497374E-2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15492</v>
      </c>
      <c r="D14" s="247">
        <v>2629</v>
      </c>
      <c r="E14" s="247">
        <v>17683</v>
      </c>
      <c r="F14" s="253">
        <f t="shared" si="0"/>
        <v>9.0939947646402355E-2</v>
      </c>
      <c r="G14" s="247">
        <v>9518</v>
      </c>
      <c r="H14" s="255">
        <f t="shared" si="3"/>
        <v>-0.461742916925861</v>
      </c>
      <c r="I14" s="254">
        <f t="shared" si="4"/>
        <v>-8165</v>
      </c>
      <c r="J14" s="253">
        <f t="shared" si="5"/>
        <v>2.7521715495205819E-2</v>
      </c>
      <c r="K14" s="247">
        <v>11034</v>
      </c>
      <c r="L14" s="255">
        <f t="shared" si="6"/>
        <v>0.15927715906703099</v>
      </c>
      <c r="M14" s="254">
        <f t="shared" si="7"/>
        <v>1516</v>
      </c>
      <c r="N14" s="253">
        <f t="shared" si="8"/>
        <v>2.9912247647602603E-2</v>
      </c>
      <c r="O14" s="247">
        <v>8304</v>
      </c>
      <c r="P14" s="255">
        <f t="shared" si="9"/>
        <v>-0.24741707449700923</v>
      </c>
      <c r="Q14" s="254">
        <f t="shared" si="10"/>
        <v>-2730</v>
      </c>
      <c r="R14" s="255">
        <f t="shared" si="1"/>
        <v>-0.46398140975987612</v>
      </c>
      <c r="S14" s="254">
        <f t="shared" si="2"/>
        <v>-7188</v>
      </c>
      <c r="T14" s="253">
        <f t="shared" si="11"/>
        <v>2.2544510748280112E-2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10284</v>
      </c>
      <c r="D15" s="247">
        <v>5545</v>
      </c>
      <c r="E15" s="247">
        <v>6965</v>
      </c>
      <c r="F15" s="248">
        <f t="shared" si="0"/>
        <v>3.5819529229044418E-2</v>
      </c>
      <c r="G15" s="247">
        <v>12964</v>
      </c>
      <c r="H15" s="259">
        <f t="shared" si="3"/>
        <v>0.86130653266331669</v>
      </c>
      <c r="I15" s="250">
        <f t="shared" si="4"/>
        <v>5999</v>
      </c>
      <c r="J15" s="248">
        <f t="shared" si="5"/>
        <v>3.7485976011751236E-2</v>
      </c>
      <c r="K15" s="247">
        <v>7172</v>
      </c>
      <c r="L15" s="255">
        <f t="shared" si="6"/>
        <v>-0.44677568651650723</v>
      </c>
      <c r="M15" s="254">
        <f t="shared" si="7"/>
        <v>-5792</v>
      </c>
      <c r="N15" s="253">
        <f t="shared" si="8"/>
        <v>1.9442689879337127E-2</v>
      </c>
      <c r="O15" s="247">
        <v>21594</v>
      </c>
      <c r="P15" s="255">
        <f t="shared" si="9"/>
        <v>2.0108756274400448</v>
      </c>
      <c r="Q15" s="254">
        <f t="shared" si="10"/>
        <v>14422</v>
      </c>
      <c r="R15" s="255">
        <f t="shared" si="1"/>
        <v>1.0997666277712952</v>
      </c>
      <c r="S15" s="254">
        <f t="shared" si="2"/>
        <v>11310</v>
      </c>
      <c r="T15" s="253">
        <f t="shared" si="11"/>
        <v>5.8625501577355583E-2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21209</v>
      </c>
      <c r="D16" s="247">
        <f>D6-SUM(D7:D15)</f>
        <v>8688</v>
      </c>
      <c r="E16" s="247">
        <f>E6-SUM(E7:E15)</f>
        <v>11547</v>
      </c>
      <c r="F16" s="253">
        <f t="shared" si="0"/>
        <v>5.9383790955890296E-2</v>
      </c>
      <c r="G16" s="247">
        <f>G6-SUM(G7:G15)</f>
        <v>23963</v>
      </c>
      <c r="H16" s="255">
        <f t="shared" si="3"/>
        <v>1.0752576426777516</v>
      </c>
      <c r="I16" s="254">
        <f t="shared" si="4"/>
        <v>12416</v>
      </c>
      <c r="J16" s="253">
        <f t="shared" si="5"/>
        <v>6.9290068124775908E-2</v>
      </c>
      <c r="K16" s="247">
        <f>K6-SUM(K7:K15)</f>
        <v>23075</v>
      </c>
      <c r="L16" s="255">
        <f t="shared" si="6"/>
        <v>-3.7057129741685069E-2</v>
      </c>
      <c r="M16" s="254">
        <f t="shared" si="7"/>
        <v>-888</v>
      </c>
      <c r="N16" s="253">
        <f t="shared" si="8"/>
        <v>6.2554387753165672E-2</v>
      </c>
      <c r="O16" s="247">
        <f>O6-SUM(O7:O15)</f>
        <v>22403</v>
      </c>
      <c r="P16" s="255">
        <f t="shared" si="9"/>
        <v>-2.912242686890576E-2</v>
      </c>
      <c r="Q16" s="254">
        <f t="shared" si="10"/>
        <v>-672</v>
      </c>
      <c r="R16" s="255">
        <f t="shared" si="1"/>
        <v>5.629685510868021E-2</v>
      </c>
      <c r="S16" s="254">
        <f t="shared" si="2"/>
        <v>1194</v>
      </c>
      <c r="T16" s="253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182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80" t="s">
        <v>180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C1F8E-FAD7-4113-BBCA-159D66BDC0F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259</v>
      </c>
      <c r="D5" s="236" t="s">
        <v>260</v>
      </c>
      <c r="E5" s="236" t="s">
        <v>266</v>
      </c>
      <c r="F5" s="237" t="str">
        <f>CONCATENATE("%/s total Tenerife ",RIGHT(E5,4))</f>
        <v>%/s total Tenerife 2021</v>
      </c>
      <c r="G5" s="236" t="s">
        <v>261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262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263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224805</v>
      </c>
      <c r="D6" s="238">
        <v>89409</v>
      </c>
      <c r="E6" s="238">
        <v>59393</v>
      </c>
      <c r="F6" s="239">
        <f>E6/$E$6</f>
        <v>1</v>
      </c>
      <c r="G6" s="238">
        <v>196651</v>
      </c>
      <c r="H6" s="239">
        <f>G6/E6-1</f>
        <v>2.3110130823497719</v>
      </c>
      <c r="I6" s="238">
        <f>G6-E6</f>
        <v>137258</v>
      </c>
      <c r="J6" s="239">
        <f>G6/$G$6</f>
        <v>1</v>
      </c>
      <c r="K6" s="238">
        <v>222242</v>
      </c>
      <c r="L6" s="239">
        <f>K6/G6-1</f>
        <v>0.13013409542794085</v>
      </c>
      <c r="M6" s="238">
        <f>K6-G6</f>
        <v>25591</v>
      </c>
      <c r="N6" s="239">
        <f>K6/$K$6</f>
        <v>1</v>
      </c>
      <c r="O6" s="238">
        <v>227572</v>
      </c>
      <c r="P6" s="239">
        <f>O6/K6-1</f>
        <v>2.3982865524968311E-2</v>
      </c>
      <c r="Q6" s="238">
        <f>O6-K6</f>
        <v>5330</v>
      </c>
      <c r="R6" s="239">
        <f>IFERROR(O6/C6-1,"-")</f>
        <v>1.2308445096861798E-2</v>
      </c>
      <c r="S6" s="238">
        <f>O6-C6</f>
        <v>2767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34115</v>
      </c>
      <c r="D7" s="247">
        <v>10899</v>
      </c>
      <c r="E7" s="247">
        <v>23249</v>
      </c>
      <c r="F7" s="253">
        <f t="shared" ref="F7:F16" si="0">E7/$E$6</f>
        <v>0.39144343609516274</v>
      </c>
      <c r="G7" s="247">
        <v>35485</v>
      </c>
      <c r="H7" s="255">
        <f>G7/E7-1</f>
        <v>0.52630220654651816</v>
      </c>
      <c r="I7" s="254">
        <f>G7-E7</f>
        <v>12236</v>
      </c>
      <c r="J7" s="253">
        <f>G7/$G$6</f>
        <v>0.18044657794773483</v>
      </c>
      <c r="K7" s="247">
        <v>32677</v>
      </c>
      <c r="L7" s="255">
        <f>K7/G7-1</f>
        <v>-7.9132027617303091E-2</v>
      </c>
      <c r="M7" s="254">
        <f>K7-G7</f>
        <v>-2808</v>
      </c>
      <c r="N7" s="253">
        <f>K7/$K$6</f>
        <v>0.14703341402615167</v>
      </c>
      <c r="O7" s="247">
        <v>31243</v>
      </c>
      <c r="P7" s="255">
        <f>O7/K7-1</f>
        <v>-4.388407748569334E-2</v>
      </c>
      <c r="Q7" s="254">
        <f>O7-K7</f>
        <v>-1434</v>
      </c>
      <c r="R7" s="255">
        <f t="shared" ref="R7:R16" si="1">IFERROR(O7/C7-1,"-")</f>
        <v>-8.4185842004983136E-2</v>
      </c>
      <c r="S7" s="254">
        <f t="shared" ref="S7:S16" si="2">O7-C7</f>
        <v>-2872</v>
      </c>
      <c r="T7" s="253">
        <f>O7/$O$6</f>
        <v>0.13728841861037386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27232</v>
      </c>
      <c r="D8" s="247">
        <v>8874</v>
      </c>
      <c r="E8" s="247">
        <v>3806</v>
      </c>
      <c r="F8" s="253">
        <f t="shared" si="0"/>
        <v>6.4081625780815915E-2</v>
      </c>
      <c r="G8" s="247">
        <v>23004</v>
      </c>
      <c r="H8" s="255">
        <f t="shared" ref="H8:H16" si="3">G8/E8-1</f>
        <v>5.044140830267998</v>
      </c>
      <c r="I8" s="254">
        <f t="shared" ref="I8:I16" si="4">G8-E8</f>
        <v>19198</v>
      </c>
      <c r="J8" s="253">
        <f t="shared" ref="J8:J16" si="5">G8/$G$6</f>
        <v>0.11697881017640388</v>
      </c>
      <c r="K8" s="247">
        <v>22463</v>
      </c>
      <c r="L8" s="255">
        <f t="shared" ref="L8:L16" si="6">K8/G8-1</f>
        <v>-2.3517649104503602E-2</v>
      </c>
      <c r="M8" s="254">
        <f t="shared" ref="M8:M16" si="7">K8-G8</f>
        <v>-541</v>
      </c>
      <c r="N8" s="253">
        <f t="shared" ref="N8:N16" si="8">K8/$K$6</f>
        <v>0.10107450436911115</v>
      </c>
      <c r="O8" s="247">
        <v>20973</v>
      </c>
      <c r="P8" s="255">
        <f t="shared" ref="P8:P16" si="9">O8/K8-1</f>
        <v>-6.6331300360592982E-2</v>
      </c>
      <c r="Q8" s="254">
        <f t="shared" ref="Q8:Q16" si="10">O8-K8</f>
        <v>-1490</v>
      </c>
      <c r="R8" s="255">
        <f t="shared" si="1"/>
        <v>-0.22983989424206819</v>
      </c>
      <c r="S8" s="254">
        <f t="shared" si="2"/>
        <v>-6259</v>
      </c>
      <c r="T8" s="253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0" t="s">
        <v>43</v>
      </c>
      <c r="C9" s="247">
        <v>1790</v>
      </c>
      <c r="D9" s="247">
        <v>585</v>
      </c>
      <c r="E9" s="247">
        <v>478</v>
      </c>
      <c r="F9" s="248">
        <f t="shared" si="0"/>
        <v>8.0480864748371014E-3</v>
      </c>
      <c r="G9" s="247">
        <v>1003</v>
      </c>
      <c r="H9" s="259">
        <f t="shared" si="3"/>
        <v>1.0983263598326358</v>
      </c>
      <c r="I9" s="250">
        <f t="shared" si="4"/>
        <v>525</v>
      </c>
      <c r="J9" s="248">
        <f t="shared" si="5"/>
        <v>5.1004063035529953E-3</v>
      </c>
      <c r="K9" s="247">
        <v>2724</v>
      </c>
      <c r="L9" s="255">
        <f t="shared" si="6"/>
        <v>1.7158524426719839</v>
      </c>
      <c r="M9" s="254">
        <f t="shared" si="7"/>
        <v>1721</v>
      </c>
      <c r="N9" s="253">
        <f t="shared" si="8"/>
        <v>1.2256909135086978E-2</v>
      </c>
      <c r="O9" s="247">
        <v>1794</v>
      </c>
      <c r="P9" s="255">
        <f t="shared" si="9"/>
        <v>-0.34140969162995594</v>
      </c>
      <c r="Q9" s="254">
        <f t="shared" si="10"/>
        <v>-930</v>
      </c>
      <c r="R9" s="255">
        <f t="shared" si="1"/>
        <v>2.2346368715084886E-3</v>
      </c>
      <c r="S9" s="254">
        <f t="shared" si="2"/>
        <v>4</v>
      </c>
      <c r="T9" s="253">
        <f t="shared" si="11"/>
        <v>7.8832193767247281E-3</v>
      </c>
      <c r="V9" s="27"/>
      <c r="W9" s="77"/>
      <c r="AE9" s="1"/>
    </row>
    <row r="10" spans="1:31" s="4" customFormat="1" x14ac:dyDescent="0.25">
      <c r="B10" s="230" t="s">
        <v>45</v>
      </c>
      <c r="C10" s="247">
        <v>102873</v>
      </c>
      <c r="D10" s="247">
        <v>38308</v>
      </c>
      <c r="E10" s="247">
        <v>11597</v>
      </c>
      <c r="F10" s="253">
        <f t="shared" si="0"/>
        <v>0.19525870052026334</v>
      </c>
      <c r="G10" s="247">
        <v>82138</v>
      </c>
      <c r="H10" s="255">
        <f t="shared" si="3"/>
        <v>6.0826938001207207</v>
      </c>
      <c r="I10" s="254">
        <f t="shared" si="4"/>
        <v>70541</v>
      </c>
      <c r="J10" s="253">
        <f t="shared" si="5"/>
        <v>0.4176841205994376</v>
      </c>
      <c r="K10" s="247">
        <v>93908</v>
      </c>
      <c r="L10" s="255">
        <f t="shared" si="6"/>
        <v>0.14329542964279618</v>
      </c>
      <c r="M10" s="254">
        <f t="shared" si="7"/>
        <v>11770</v>
      </c>
      <c r="N10" s="253">
        <f t="shared" si="8"/>
        <v>0.4225483931930058</v>
      </c>
      <c r="O10" s="247">
        <v>97415</v>
      </c>
      <c r="P10" s="255">
        <f t="shared" si="9"/>
        <v>3.7345061123652989E-2</v>
      </c>
      <c r="Q10" s="254">
        <f t="shared" si="10"/>
        <v>3507</v>
      </c>
      <c r="R10" s="255">
        <f t="shared" si="1"/>
        <v>-5.3055709467012768E-2</v>
      </c>
      <c r="S10" s="254">
        <f t="shared" si="2"/>
        <v>-5458</v>
      </c>
      <c r="T10" s="253">
        <f>O10/$O$6</f>
        <v>0.42806232752711232</v>
      </c>
      <c r="V10" s="27"/>
      <c r="W10" s="77"/>
      <c r="AE10" s="1"/>
    </row>
    <row r="11" spans="1:31" s="4" customFormat="1" x14ac:dyDescent="0.25">
      <c r="B11" s="230" t="s">
        <v>47</v>
      </c>
      <c r="C11" s="247">
        <v>6029</v>
      </c>
      <c r="D11" s="247">
        <v>5757</v>
      </c>
      <c r="E11" s="247">
        <v>898</v>
      </c>
      <c r="F11" s="248">
        <f t="shared" si="0"/>
        <v>1.5119626892057987E-2</v>
      </c>
      <c r="G11" s="247">
        <v>8596</v>
      </c>
      <c r="H11" s="259">
        <f t="shared" si="3"/>
        <v>8.5723830734966597</v>
      </c>
      <c r="I11" s="250">
        <f t="shared" si="4"/>
        <v>7698</v>
      </c>
      <c r="J11" s="248">
        <f t="shared" si="5"/>
        <v>4.3711956715195954E-2</v>
      </c>
      <c r="K11" s="247">
        <v>11298</v>
      </c>
      <c r="L11" s="255">
        <f t="shared" si="6"/>
        <v>0.31433224755700317</v>
      </c>
      <c r="M11" s="254">
        <f t="shared" si="7"/>
        <v>2702</v>
      </c>
      <c r="N11" s="253">
        <f t="shared" si="8"/>
        <v>5.0836475553675722E-2</v>
      </c>
      <c r="O11" s="247">
        <v>12797</v>
      </c>
      <c r="P11" s="255">
        <f t="shared" si="9"/>
        <v>0.13267835015046914</v>
      </c>
      <c r="Q11" s="254">
        <f t="shared" si="10"/>
        <v>1499</v>
      </c>
      <c r="R11" s="255">
        <f t="shared" si="1"/>
        <v>1.1225742245811907</v>
      </c>
      <c r="S11" s="254">
        <f t="shared" si="2"/>
        <v>6768</v>
      </c>
      <c r="T11" s="253">
        <f t="shared" si="11"/>
        <v>5.623275271122985E-2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25680</v>
      </c>
      <c r="D12" s="247">
        <v>13225</v>
      </c>
      <c r="E12" s="247">
        <v>13394</v>
      </c>
      <c r="F12" s="253">
        <f t="shared" si="0"/>
        <v>0.22551479130537269</v>
      </c>
      <c r="G12" s="247">
        <v>25860</v>
      </c>
      <c r="H12" s="255">
        <f t="shared" si="3"/>
        <v>0.93071524563237262</v>
      </c>
      <c r="I12" s="254">
        <f t="shared" si="4"/>
        <v>12466</v>
      </c>
      <c r="J12" s="253">
        <f t="shared" si="5"/>
        <v>0.13150200100685988</v>
      </c>
      <c r="K12" s="247">
        <v>34187</v>
      </c>
      <c r="L12" s="255">
        <f t="shared" si="6"/>
        <v>0.3220030935808198</v>
      </c>
      <c r="M12" s="254">
        <f t="shared" si="7"/>
        <v>8327</v>
      </c>
      <c r="N12" s="253">
        <f t="shared" si="8"/>
        <v>0.15382780932497009</v>
      </c>
      <c r="O12" s="247">
        <v>34286</v>
      </c>
      <c r="P12" s="255">
        <f t="shared" si="9"/>
        <v>2.895837599087292E-3</v>
      </c>
      <c r="Q12" s="254">
        <f t="shared" si="10"/>
        <v>99</v>
      </c>
      <c r="R12" s="255">
        <f t="shared" si="1"/>
        <v>0.33512461059190035</v>
      </c>
      <c r="S12" s="254">
        <f t="shared" si="2"/>
        <v>8606</v>
      </c>
      <c r="T12" s="253">
        <f t="shared" si="11"/>
        <v>0.15066001089764997</v>
      </c>
      <c r="V12" s="27"/>
      <c r="W12" s="77"/>
      <c r="AE12" s="1"/>
    </row>
    <row r="13" spans="1:31" s="4" customFormat="1" x14ac:dyDescent="0.25">
      <c r="B13" s="230" t="s">
        <v>46</v>
      </c>
      <c r="C13" s="247">
        <v>7480</v>
      </c>
      <c r="D13" s="247">
        <v>3215</v>
      </c>
      <c r="E13" s="247">
        <v>2350</v>
      </c>
      <c r="F13" s="248">
        <f t="shared" si="0"/>
        <v>3.9566952334450185E-2</v>
      </c>
      <c r="G13" s="247">
        <v>6154</v>
      </c>
      <c r="H13" s="259">
        <f t="shared" si="3"/>
        <v>1.6187234042553191</v>
      </c>
      <c r="I13" s="250">
        <f t="shared" si="4"/>
        <v>3804</v>
      </c>
      <c r="J13" s="248">
        <f t="shared" si="5"/>
        <v>3.1294018337053968E-2</v>
      </c>
      <c r="K13" s="247">
        <v>11499</v>
      </c>
      <c r="L13" s="255">
        <f t="shared" si="6"/>
        <v>0.86854078648033806</v>
      </c>
      <c r="M13" s="254">
        <f t="shared" si="7"/>
        <v>5345</v>
      </c>
      <c r="N13" s="253">
        <f t="shared" si="8"/>
        <v>5.1740895060339631E-2</v>
      </c>
      <c r="O13" s="247">
        <v>9940</v>
      </c>
      <c r="P13" s="255">
        <f t="shared" si="9"/>
        <v>-0.1355770066962344</v>
      </c>
      <c r="Q13" s="254">
        <f t="shared" si="10"/>
        <v>-1559</v>
      </c>
      <c r="R13" s="255">
        <f t="shared" si="1"/>
        <v>0.32887700534759357</v>
      </c>
      <c r="S13" s="254">
        <f t="shared" si="2"/>
        <v>2460</v>
      </c>
      <c r="T13" s="253">
        <f t="shared" si="11"/>
        <v>4.3678484172042252E-2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5843</v>
      </c>
      <c r="D14" s="247">
        <v>866</v>
      </c>
      <c r="E14" s="247">
        <v>2208</v>
      </c>
      <c r="F14" s="253">
        <f t="shared" si="0"/>
        <v>3.7176098193389795E-2</v>
      </c>
      <c r="G14" s="247">
        <v>2888</v>
      </c>
      <c r="H14" s="255">
        <f t="shared" si="3"/>
        <v>0.30797101449275366</v>
      </c>
      <c r="I14" s="254">
        <f t="shared" si="4"/>
        <v>680</v>
      </c>
      <c r="J14" s="253">
        <f t="shared" si="5"/>
        <v>1.4685915657687985E-2</v>
      </c>
      <c r="K14" s="247">
        <v>3665</v>
      </c>
      <c r="L14" s="255">
        <f t="shared" si="6"/>
        <v>0.26904432132963985</v>
      </c>
      <c r="M14" s="254">
        <f t="shared" si="7"/>
        <v>777</v>
      </c>
      <c r="N14" s="253">
        <f t="shared" si="8"/>
        <v>1.6491032298125468E-2</v>
      </c>
      <c r="O14" s="247">
        <v>3052</v>
      </c>
      <c r="P14" s="255">
        <f t="shared" si="9"/>
        <v>-0.16725784447476122</v>
      </c>
      <c r="Q14" s="254">
        <f t="shared" si="10"/>
        <v>-613</v>
      </c>
      <c r="R14" s="255">
        <f t="shared" si="1"/>
        <v>-0.47766558274858806</v>
      </c>
      <c r="S14" s="254">
        <f t="shared" si="2"/>
        <v>-2791</v>
      </c>
      <c r="T14" s="253">
        <f t="shared" si="11"/>
        <v>1.3411140210570721E-2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5171</v>
      </c>
      <c r="D15" s="247">
        <v>3282</v>
      </c>
      <c r="E15" s="247">
        <v>154</v>
      </c>
      <c r="F15" s="248">
        <f t="shared" si="0"/>
        <v>2.5928981529809909E-3</v>
      </c>
      <c r="G15" s="247">
        <v>3868</v>
      </c>
      <c r="H15" s="259">
        <f t="shared" si="3"/>
        <v>24.116883116883116</v>
      </c>
      <c r="I15" s="250">
        <f t="shared" si="4"/>
        <v>3714</v>
      </c>
      <c r="J15" s="248">
        <f t="shared" si="5"/>
        <v>1.9669363491667979E-2</v>
      </c>
      <c r="K15" s="247">
        <v>2605</v>
      </c>
      <c r="L15" s="255">
        <f t="shared" si="6"/>
        <v>-0.32652533609100309</v>
      </c>
      <c r="M15" s="254">
        <f t="shared" si="7"/>
        <v>-1263</v>
      </c>
      <c r="N15" s="253">
        <f t="shared" si="8"/>
        <v>1.1721456790345659E-2</v>
      </c>
      <c r="O15" s="247">
        <v>9404</v>
      </c>
      <c r="P15" s="255">
        <f t="shared" si="9"/>
        <v>2.6099808061420346</v>
      </c>
      <c r="Q15" s="254">
        <f t="shared" si="10"/>
        <v>6799</v>
      </c>
      <c r="R15" s="255">
        <f t="shared" si="1"/>
        <v>0.81860375169212918</v>
      </c>
      <c r="S15" s="254">
        <f t="shared" si="2"/>
        <v>4233</v>
      </c>
      <c r="T15" s="253">
        <f t="shared" si="11"/>
        <v>4.1323185629163518E-2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8592</v>
      </c>
      <c r="D16" s="247">
        <f>D6-SUM(D7:D15)</f>
        <v>4398</v>
      </c>
      <c r="E16" s="247">
        <f>E6-SUM(E7:E15)</f>
        <v>1259</v>
      </c>
      <c r="F16" s="253">
        <f t="shared" si="0"/>
        <v>2.1197784250669271E-2</v>
      </c>
      <c r="G16" s="247">
        <f>G6-SUM(G7:G15)</f>
        <v>7655</v>
      </c>
      <c r="H16" s="255">
        <f t="shared" si="3"/>
        <v>5.0802223987291502</v>
      </c>
      <c r="I16" s="254">
        <f t="shared" si="4"/>
        <v>6396</v>
      </c>
      <c r="J16" s="253">
        <f t="shared" si="5"/>
        <v>3.8926829764404959E-2</v>
      </c>
      <c r="K16" s="247">
        <f>K6-SUM(K7:K15)</f>
        <v>7216</v>
      </c>
      <c r="L16" s="255">
        <f t="shared" si="6"/>
        <v>-5.7348138471587151E-2</v>
      </c>
      <c r="M16" s="254">
        <f t="shared" si="7"/>
        <v>-439</v>
      </c>
      <c r="N16" s="253">
        <f t="shared" si="8"/>
        <v>3.2469110249187826E-2</v>
      </c>
      <c r="O16" s="247">
        <f>O6-SUM(O7:O15)</f>
        <v>6668</v>
      </c>
      <c r="P16" s="255">
        <f t="shared" si="9"/>
        <v>-7.5942350332594222E-2</v>
      </c>
      <c r="Q16" s="254">
        <f t="shared" si="10"/>
        <v>-548</v>
      </c>
      <c r="R16" s="255">
        <f t="shared" si="1"/>
        <v>-0.22392923649906893</v>
      </c>
      <c r="S16" s="254">
        <f t="shared" si="2"/>
        <v>-1924</v>
      </c>
      <c r="T16" s="253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182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80" t="s">
        <v>180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810FB-6BF5-4B08-9B3B-139E30B1625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259</v>
      </c>
      <c r="D5" s="236" t="s">
        <v>260</v>
      </c>
      <c r="E5" s="236" t="s">
        <v>266</v>
      </c>
      <c r="F5" s="237" t="str">
        <f>CONCATENATE("%/s total Tenerife ",RIGHT(E5,4))</f>
        <v>%/s total Tenerife 2021</v>
      </c>
      <c r="G5" s="236" t="s">
        <v>261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262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263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129903</v>
      </c>
      <c r="D6" s="238">
        <v>51468</v>
      </c>
      <c r="E6" s="238">
        <v>135054</v>
      </c>
      <c r="F6" s="239">
        <f>E6/$E$6</f>
        <v>1</v>
      </c>
      <c r="G6" s="238">
        <v>149185</v>
      </c>
      <c r="H6" s="239">
        <f>G6/E6-1</f>
        <v>0.10463222118559989</v>
      </c>
      <c r="I6" s="238">
        <f>G6-E6</f>
        <v>14131</v>
      </c>
      <c r="J6" s="239">
        <f>G6/$G$6</f>
        <v>1</v>
      </c>
      <c r="K6" s="238">
        <v>146637</v>
      </c>
      <c r="L6" s="239">
        <f>K6/G6-1</f>
        <v>-1.7079465093675639E-2</v>
      </c>
      <c r="M6" s="238">
        <f>K6-G6</f>
        <v>-2548</v>
      </c>
      <c r="N6" s="239">
        <f>K6/$K$6</f>
        <v>1</v>
      </c>
      <c r="O6" s="238">
        <v>140766</v>
      </c>
      <c r="P6" s="239">
        <f>O6/K6-1</f>
        <v>-4.0037643977986481E-2</v>
      </c>
      <c r="Q6" s="238">
        <f>O6-K6</f>
        <v>-5871</v>
      </c>
      <c r="R6" s="239">
        <f>IFERROR(O6/C6-1,"-")</f>
        <v>8.3623934782106613E-2</v>
      </c>
      <c r="S6" s="238">
        <f>O6-C6</f>
        <v>10863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29292</v>
      </c>
      <c r="D7" s="247">
        <v>9378</v>
      </c>
      <c r="E7" s="247">
        <v>44610</v>
      </c>
      <c r="F7" s="253">
        <f t="shared" ref="F7:F16" si="0">E7/$E$6</f>
        <v>0.33031231951663781</v>
      </c>
      <c r="G7" s="247">
        <v>30408</v>
      </c>
      <c r="H7" s="255">
        <f>G7/E7-1</f>
        <v>-0.3183591123066577</v>
      </c>
      <c r="I7" s="254">
        <f>G7-E7</f>
        <v>-14202</v>
      </c>
      <c r="J7" s="253">
        <f>G7/$G$6</f>
        <v>0.20382746254650266</v>
      </c>
      <c r="K7" s="247">
        <v>24427</v>
      </c>
      <c r="L7" s="255">
        <f>K7/G7-1</f>
        <v>-0.19669166008945016</v>
      </c>
      <c r="M7" s="254">
        <f>K7-G7</f>
        <v>-5981</v>
      </c>
      <c r="N7" s="253">
        <f>K7/$K$6</f>
        <v>0.16658142215129879</v>
      </c>
      <c r="O7" s="247">
        <v>18567</v>
      </c>
      <c r="P7" s="255">
        <f>O7/K7-1</f>
        <v>-0.23989847300118716</v>
      </c>
      <c r="Q7" s="254">
        <f>O7-K7</f>
        <v>-5860</v>
      </c>
      <c r="R7" s="255">
        <f t="shared" ref="R7:R16" si="1">IFERROR(O7/C7-1,"-")</f>
        <v>-0.36614092585006142</v>
      </c>
      <c r="S7" s="254">
        <f t="shared" ref="S7:S16" si="2">O7-C7</f>
        <v>-10725</v>
      </c>
      <c r="T7" s="253">
        <f>O7/$O$6</f>
        <v>0.13189974851881847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14543</v>
      </c>
      <c r="D8" s="247">
        <v>5079</v>
      </c>
      <c r="E8" s="247">
        <v>16408</v>
      </c>
      <c r="F8" s="253">
        <f t="shared" si="0"/>
        <v>0.12149214388318746</v>
      </c>
      <c r="G8" s="247">
        <v>16361</v>
      </c>
      <c r="H8" s="255">
        <f t="shared" ref="H8:H16" si="3">G8/E8-1</f>
        <v>-2.8644563627499009E-3</v>
      </c>
      <c r="I8" s="254">
        <f t="shared" ref="I8:I16" si="4">G8-E8</f>
        <v>-47</v>
      </c>
      <c r="J8" s="253">
        <f t="shared" ref="J8:J16" si="5">G8/$G$6</f>
        <v>0.10966920266782854</v>
      </c>
      <c r="K8" s="247">
        <v>14446</v>
      </c>
      <c r="L8" s="255">
        <f t="shared" ref="L8:L16" si="6">K8/G8-1</f>
        <v>-0.11704663529124137</v>
      </c>
      <c r="M8" s="254">
        <f t="shared" ref="M8:M16" si="7">K8-G8</f>
        <v>-1915</v>
      </c>
      <c r="N8" s="253">
        <f t="shared" ref="N8:N16" si="8">K8/$K$6</f>
        <v>9.8515381520352982E-2</v>
      </c>
      <c r="O8" s="247">
        <v>14932</v>
      </c>
      <c r="P8" s="255">
        <f t="shared" ref="P8:P16" si="9">O8/K8-1</f>
        <v>3.3642530804374848E-2</v>
      </c>
      <c r="Q8" s="254">
        <f t="shared" ref="Q8:Q16" si="10">O8-K8</f>
        <v>486</v>
      </c>
      <c r="R8" s="255">
        <f t="shared" si="1"/>
        <v>2.6748263769511116E-2</v>
      </c>
      <c r="S8" s="254">
        <f t="shared" si="2"/>
        <v>389</v>
      </c>
      <c r="T8" s="253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0" t="s">
        <v>43</v>
      </c>
      <c r="C9" s="247">
        <v>2341</v>
      </c>
      <c r="D9" s="247">
        <v>538</v>
      </c>
      <c r="E9" s="247">
        <v>309</v>
      </c>
      <c r="F9" s="248">
        <f t="shared" si="0"/>
        <v>2.2879736994091252E-3</v>
      </c>
      <c r="G9" s="247">
        <v>479</v>
      </c>
      <c r="H9" s="259">
        <f t="shared" si="3"/>
        <v>0.55016181229773453</v>
      </c>
      <c r="I9" s="250">
        <f t="shared" si="4"/>
        <v>170</v>
      </c>
      <c r="J9" s="248">
        <f t="shared" si="5"/>
        <v>3.2107785635285047E-3</v>
      </c>
      <c r="K9" s="247">
        <v>7891</v>
      </c>
      <c r="L9" s="255">
        <f t="shared" si="6"/>
        <v>15.473903966597078</v>
      </c>
      <c r="M9" s="254">
        <f t="shared" si="7"/>
        <v>7412</v>
      </c>
      <c r="N9" s="253">
        <f t="shared" si="8"/>
        <v>5.3813157661436066E-2</v>
      </c>
      <c r="O9" s="247">
        <v>3879</v>
      </c>
      <c r="P9" s="255">
        <f t="shared" si="9"/>
        <v>-0.50842732226587251</v>
      </c>
      <c r="Q9" s="254">
        <f t="shared" si="10"/>
        <v>-4012</v>
      </c>
      <c r="R9" s="255">
        <f t="shared" si="1"/>
        <v>0.65698419478855197</v>
      </c>
      <c r="S9" s="254">
        <f t="shared" si="2"/>
        <v>1538</v>
      </c>
      <c r="T9" s="253">
        <f t="shared" si="11"/>
        <v>2.7556370146200077E-2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23002</v>
      </c>
      <c r="D10" s="247">
        <v>8752</v>
      </c>
      <c r="E10" s="247">
        <v>11490</v>
      </c>
      <c r="F10" s="253">
        <f t="shared" si="0"/>
        <v>8.5077080278999517E-2</v>
      </c>
      <c r="G10" s="247">
        <v>32975</v>
      </c>
      <c r="H10" s="255">
        <f t="shared" si="3"/>
        <v>1.869886858137511</v>
      </c>
      <c r="I10" s="254">
        <f t="shared" si="4"/>
        <v>21485</v>
      </c>
      <c r="J10" s="253">
        <f t="shared" si="5"/>
        <v>0.22103428628883601</v>
      </c>
      <c r="K10" s="247">
        <v>29807</v>
      </c>
      <c r="L10" s="255">
        <f t="shared" si="6"/>
        <v>-9.6072782410917323E-2</v>
      </c>
      <c r="M10" s="254">
        <f t="shared" si="7"/>
        <v>-3168</v>
      </c>
      <c r="N10" s="253">
        <f t="shared" si="8"/>
        <v>0.20327066156563486</v>
      </c>
      <c r="O10" s="247">
        <v>34767</v>
      </c>
      <c r="P10" s="255">
        <f t="shared" si="9"/>
        <v>0.16640386486395808</v>
      </c>
      <c r="Q10" s="254">
        <f t="shared" si="10"/>
        <v>4960</v>
      </c>
      <c r="R10" s="255">
        <f t="shared" si="1"/>
        <v>0.51147726284670902</v>
      </c>
      <c r="S10" s="254">
        <f t="shared" si="2"/>
        <v>11765</v>
      </c>
      <c r="T10" s="253">
        <f>O10/$O$6</f>
        <v>0.24698435701802993</v>
      </c>
      <c r="V10" s="27"/>
      <c r="W10" s="77"/>
      <c r="AE10" s="1"/>
    </row>
    <row r="11" spans="1:31" s="4" customFormat="1" x14ac:dyDescent="0.25">
      <c r="B11" s="230" t="s">
        <v>47</v>
      </c>
      <c r="C11" s="247">
        <v>3244</v>
      </c>
      <c r="D11" s="247">
        <v>1451</v>
      </c>
      <c r="E11" s="247">
        <v>11174</v>
      </c>
      <c r="F11" s="248">
        <f t="shared" si="0"/>
        <v>8.2737275460186291E-2</v>
      </c>
      <c r="G11" s="247">
        <v>6572</v>
      </c>
      <c r="H11" s="259">
        <f t="shared" si="3"/>
        <v>-0.411848935027743</v>
      </c>
      <c r="I11" s="250">
        <f t="shared" si="4"/>
        <v>-4602</v>
      </c>
      <c r="J11" s="248">
        <f t="shared" si="5"/>
        <v>4.405268626202366E-2</v>
      </c>
      <c r="K11" s="247">
        <v>7922</v>
      </c>
      <c r="L11" s="255">
        <f t="shared" si="6"/>
        <v>0.20541692026780289</v>
      </c>
      <c r="M11" s="254">
        <f t="shared" si="7"/>
        <v>1350</v>
      </c>
      <c r="N11" s="253">
        <f t="shared" si="8"/>
        <v>5.4024564059548412E-2</v>
      </c>
      <c r="O11" s="247">
        <v>4720</v>
      </c>
      <c r="P11" s="255">
        <f t="shared" si="9"/>
        <v>-0.4041908608937137</v>
      </c>
      <c r="Q11" s="254">
        <f t="shared" si="10"/>
        <v>-3202</v>
      </c>
      <c r="R11" s="255">
        <f t="shared" si="1"/>
        <v>0.45499383477188649</v>
      </c>
      <c r="S11" s="254">
        <f t="shared" si="2"/>
        <v>1476</v>
      </c>
      <c r="T11" s="253">
        <f t="shared" si="11"/>
        <v>3.3530824204708522E-2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23527</v>
      </c>
      <c r="D12" s="247">
        <v>13715</v>
      </c>
      <c r="E12" s="247">
        <v>15336</v>
      </c>
      <c r="F12" s="253">
        <f t="shared" si="0"/>
        <v>0.1135545781687325</v>
      </c>
      <c r="G12" s="247">
        <v>24707</v>
      </c>
      <c r="H12" s="255">
        <f t="shared" si="3"/>
        <v>0.61104590505998946</v>
      </c>
      <c r="I12" s="254">
        <f t="shared" si="4"/>
        <v>9371</v>
      </c>
      <c r="J12" s="253">
        <f t="shared" si="5"/>
        <v>0.16561316486241914</v>
      </c>
      <c r="K12" s="247">
        <v>29212</v>
      </c>
      <c r="L12" s="255">
        <f t="shared" si="6"/>
        <v>0.18233698951714095</v>
      </c>
      <c r="M12" s="254">
        <f t="shared" si="7"/>
        <v>4505</v>
      </c>
      <c r="N12" s="253">
        <f t="shared" si="8"/>
        <v>0.19921302263412372</v>
      </c>
      <c r="O12" s="247">
        <v>26776</v>
      </c>
      <c r="P12" s="255">
        <f t="shared" si="9"/>
        <v>-8.3390387511981356E-2</v>
      </c>
      <c r="Q12" s="254">
        <f t="shared" si="10"/>
        <v>-2436</v>
      </c>
      <c r="R12" s="255">
        <f t="shared" si="1"/>
        <v>0.13809665490712808</v>
      </c>
      <c r="S12" s="254">
        <f t="shared" si="2"/>
        <v>3249</v>
      </c>
      <c r="T12" s="253">
        <f t="shared" si="11"/>
        <v>0.19021638747993122</v>
      </c>
      <c r="V12" s="27"/>
      <c r="W12" s="77"/>
      <c r="AE12" s="1"/>
    </row>
    <row r="13" spans="1:31" s="4" customFormat="1" x14ac:dyDescent="0.25">
      <c r="B13" s="230" t="s">
        <v>46</v>
      </c>
      <c r="C13" s="247">
        <v>6575</v>
      </c>
      <c r="D13" s="247">
        <v>4239</v>
      </c>
      <c r="E13" s="247">
        <v>3153</v>
      </c>
      <c r="F13" s="248">
        <f t="shared" si="0"/>
        <v>2.3346217068728064E-2</v>
      </c>
      <c r="G13" s="247">
        <v>5649</v>
      </c>
      <c r="H13" s="259">
        <f t="shared" si="3"/>
        <v>0.79162702188392009</v>
      </c>
      <c r="I13" s="250">
        <f t="shared" si="4"/>
        <v>2496</v>
      </c>
      <c r="J13" s="248">
        <f t="shared" si="5"/>
        <v>3.7865737171967694E-2</v>
      </c>
      <c r="K13" s="247">
        <v>5137</v>
      </c>
      <c r="L13" s="255">
        <f t="shared" si="6"/>
        <v>-9.0635510709860201E-2</v>
      </c>
      <c r="M13" s="254">
        <f t="shared" si="7"/>
        <v>-512</v>
      </c>
      <c r="N13" s="253">
        <f t="shared" si="8"/>
        <v>3.503208603558447E-2</v>
      </c>
      <c r="O13" s="247">
        <v>3948</v>
      </c>
      <c r="P13" s="255">
        <f t="shared" si="9"/>
        <v>-0.23145804944520143</v>
      </c>
      <c r="Q13" s="254">
        <f t="shared" si="10"/>
        <v>-1189</v>
      </c>
      <c r="R13" s="255">
        <f t="shared" si="1"/>
        <v>-0.39954372623574141</v>
      </c>
      <c r="S13" s="254">
        <f t="shared" si="2"/>
        <v>-2627</v>
      </c>
      <c r="T13" s="253">
        <f t="shared" si="11"/>
        <v>2.804654533054857E-2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9649</v>
      </c>
      <c r="D14" s="247">
        <v>1763</v>
      </c>
      <c r="E14" s="247">
        <v>15475</v>
      </c>
      <c r="F14" s="253">
        <f t="shared" si="0"/>
        <v>0.11458379611118516</v>
      </c>
      <c r="G14" s="247">
        <v>6630</v>
      </c>
      <c r="H14" s="255">
        <f t="shared" si="3"/>
        <v>-0.57156704361873989</v>
      </c>
      <c r="I14" s="254">
        <f t="shared" si="4"/>
        <v>-8845</v>
      </c>
      <c r="J14" s="253">
        <f t="shared" si="5"/>
        <v>4.4441465294768244E-2</v>
      </c>
      <c r="K14" s="247">
        <v>7369</v>
      </c>
      <c r="L14" s="255">
        <f t="shared" si="6"/>
        <v>0.11146304675716445</v>
      </c>
      <c r="M14" s="254">
        <f t="shared" si="7"/>
        <v>739</v>
      </c>
      <c r="N14" s="253">
        <f t="shared" si="8"/>
        <v>5.0253346699673344E-2</v>
      </c>
      <c r="O14" s="247">
        <v>5252</v>
      </c>
      <c r="P14" s="255">
        <f t="shared" si="9"/>
        <v>-0.28728457049803224</v>
      </c>
      <c r="Q14" s="254">
        <f t="shared" si="10"/>
        <v>-2117</v>
      </c>
      <c r="R14" s="255">
        <f t="shared" si="1"/>
        <v>-0.45569489066224478</v>
      </c>
      <c r="S14" s="254">
        <f t="shared" si="2"/>
        <v>-4397</v>
      </c>
      <c r="T14" s="253">
        <f t="shared" si="11"/>
        <v>3.7310145915917199E-2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5113</v>
      </c>
      <c r="D15" s="247">
        <v>2263</v>
      </c>
      <c r="E15" s="247">
        <v>6811</v>
      </c>
      <c r="F15" s="248">
        <f t="shared" si="0"/>
        <v>5.0431679180179781E-2</v>
      </c>
      <c r="G15" s="247">
        <v>9096</v>
      </c>
      <c r="H15" s="259">
        <f t="shared" si="3"/>
        <v>0.33548671267067975</v>
      </c>
      <c r="I15" s="250">
        <f t="shared" si="4"/>
        <v>2285</v>
      </c>
      <c r="J15" s="248">
        <f t="shared" si="5"/>
        <v>6.0971277273184299E-2</v>
      </c>
      <c r="K15" s="247">
        <v>4567</v>
      </c>
      <c r="L15" s="255">
        <f t="shared" si="6"/>
        <v>-0.49791116974494287</v>
      </c>
      <c r="M15" s="254">
        <f t="shared" si="7"/>
        <v>-4529</v>
      </c>
      <c r="N15" s="253">
        <f t="shared" si="8"/>
        <v>3.1144936134809086E-2</v>
      </c>
      <c r="O15" s="247">
        <v>12190</v>
      </c>
      <c r="P15" s="255">
        <f t="shared" si="9"/>
        <v>1.6691482373549378</v>
      </c>
      <c r="Q15" s="254">
        <f t="shared" si="10"/>
        <v>7623</v>
      </c>
      <c r="R15" s="255">
        <f t="shared" si="1"/>
        <v>1.3841189125757873</v>
      </c>
      <c r="S15" s="254">
        <f t="shared" si="2"/>
        <v>7077</v>
      </c>
      <c r="T15" s="253">
        <f t="shared" si="11"/>
        <v>8.6597615901567143E-2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12617</v>
      </c>
      <c r="D16" s="247">
        <f>D6-SUM(D7:D15)</f>
        <v>4290</v>
      </c>
      <c r="E16" s="247">
        <f>E6-SUM(E7:E15)</f>
        <v>10288</v>
      </c>
      <c r="F16" s="253">
        <f t="shared" si="0"/>
        <v>7.6176936632754308E-2</v>
      </c>
      <c r="G16" s="247">
        <f>G6-SUM(G7:G15)</f>
        <v>16308</v>
      </c>
      <c r="H16" s="255">
        <f t="shared" si="3"/>
        <v>0.58514774494556776</v>
      </c>
      <c r="I16" s="254">
        <f t="shared" si="4"/>
        <v>6020</v>
      </c>
      <c r="J16" s="253">
        <f t="shared" si="5"/>
        <v>0.10931393906894125</v>
      </c>
      <c r="K16" s="247">
        <f>K6-SUM(K7:K15)</f>
        <v>15859</v>
      </c>
      <c r="L16" s="255">
        <f t="shared" si="6"/>
        <v>-2.7532499386804021E-2</v>
      </c>
      <c r="M16" s="254">
        <f t="shared" si="7"/>
        <v>-449</v>
      </c>
      <c r="N16" s="253">
        <f t="shared" si="8"/>
        <v>0.10815142153753828</v>
      </c>
      <c r="O16" s="247">
        <f>O6-SUM(O7:O15)</f>
        <v>15735</v>
      </c>
      <c r="P16" s="255">
        <f t="shared" si="9"/>
        <v>-7.8189040923135611E-3</v>
      </c>
      <c r="Q16" s="254">
        <f t="shared" si="10"/>
        <v>-124</v>
      </c>
      <c r="R16" s="255">
        <f t="shared" si="1"/>
        <v>0.24712689228818263</v>
      </c>
      <c r="S16" s="254">
        <f t="shared" si="2"/>
        <v>3118</v>
      </c>
      <c r="T16" s="253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182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80" t="s">
        <v>180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26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3FCFC-C117-423E-814F-FC864B4C3E6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316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203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69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71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73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75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77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79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81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83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85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87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89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07F15-583D-47BD-B13C-192BF6A453F7}">
  <sheetPr>
    <tabColor rgb="FF92D050"/>
  </sheetPr>
  <dimension ref="B1:W54"/>
  <sheetViews>
    <sheetView showGridLines="0" topLeftCell="A31" zoomScaleNormal="100" workbookViewId="0">
      <selection activeCell="C64" sqref="C64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55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56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232</v>
      </c>
      <c r="O6" s="88" t="s">
        <v>222</v>
      </c>
      <c r="P6" s="88" t="s">
        <v>223</v>
      </c>
      <c r="Q6" s="88" t="s">
        <v>224</v>
      </c>
      <c r="R6" s="88" t="s">
        <v>225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57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58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59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60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41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57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58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59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60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46</v>
      </c>
      <c r="C17" s="97">
        <v>772</v>
      </c>
      <c r="D17" s="97">
        <v>713</v>
      </c>
      <c r="E17" s="97">
        <v>339</v>
      </c>
      <c r="F17" s="97">
        <v>532</v>
      </c>
      <c r="G17" s="97">
        <v>654</v>
      </c>
      <c r="H17" s="97">
        <v>663</v>
      </c>
      <c r="I17" s="98">
        <f t="shared" si="0"/>
        <v>1.3761467889908285E-2</v>
      </c>
      <c r="J17" s="98">
        <f t="shared" si="1"/>
        <v>-7.0126227208976211E-2</v>
      </c>
      <c r="K17" s="97">
        <f t="shared" si="2"/>
        <v>9</v>
      </c>
      <c r="L17" s="97">
        <f t="shared" si="3"/>
        <v>-50</v>
      </c>
      <c r="M17" s="91">
        <f>H17/H17</f>
        <v>1</v>
      </c>
      <c r="N17" s="97">
        <v>0</v>
      </c>
      <c r="O17" s="97">
        <v>465</v>
      </c>
      <c r="P17" s="97">
        <v>663</v>
      </c>
      <c r="Q17" s="97">
        <v>663</v>
      </c>
      <c r="R17" s="97">
        <v>673</v>
      </c>
      <c r="S17" s="98">
        <f t="shared" si="4"/>
        <v>1.5082956259426794E-2</v>
      </c>
      <c r="T17" s="98" t="str">
        <f t="shared" si="5"/>
        <v>-</v>
      </c>
      <c r="U17" s="97">
        <f t="shared" si="6"/>
        <v>10</v>
      </c>
      <c r="V17" s="97">
        <f t="shared" si="7"/>
        <v>673</v>
      </c>
      <c r="W17" s="91">
        <f>R17/R17</f>
        <v>1</v>
      </c>
    </row>
    <row r="18" spans="2:23" x14ac:dyDescent="0.25">
      <c r="B18" s="92" t="s">
        <v>57</v>
      </c>
      <c r="C18" s="93">
        <v>772</v>
      </c>
      <c r="D18" s="93">
        <v>713</v>
      </c>
      <c r="E18" s="93">
        <v>339</v>
      </c>
      <c r="F18" s="93">
        <v>532</v>
      </c>
      <c r="G18" s="93">
        <v>654</v>
      </c>
      <c r="H18" s="93">
        <v>663</v>
      </c>
      <c r="I18" s="94">
        <f t="shared" si="0"/>
        <v>1.3761467889908285E-2</v>
      </c>
      <c r="J18" s="94">
        <f t="shared" si="1"/>
        <v>-7.0126227208976211E-2</v>
      </c>
      <c r="K18" s="93">
        <f t="shared" si="2"/>
        <v>9</v>
      </c>
      <c r="L18" s="93">
        <f t="shared" si="3"/>
        <v>-50</v>
      </c>
      <c r="M18" s="94">
        <f>H18/H17</f>
        <v>1</v>
      </c>
      <c r="N18" s="93">
        <v>0</v>
      </c>
      <c r="O18" s="93">
        <v>465</v>
      </c>
      <c r="P18" s="93">
        <v>663</v>
      </c>
      <c r="Q18" s="93">
        <v>663</v>
      </c>
      <c r="R18" s="93">
        <v>673</v>
      </c>
      <c r="S18" s="94">
        <f t="shared" si="4"/>
        <v>1.5082956259426794E-2</v>
      </c>
      <c r="T18" s="94" t="str">
        <f t="shared" si="5"/>
        <v>-</v>
      </c>
      <c r="U18" s="93">
        <f t="shared" si="6"/>
        <v>10</v>
      </c>
      <c r="V18" s="93">
        <f t="shared" si="7"/>
        <v>673</v>
      </c>
      <c r="W18" s="94">
        <f>R18/R17</f>
        <v>1</v>
      </c>
    </row>
    <row r="19" spans="2:23" x14ac:dyDescent="0.25">
      <c r="B19" s="95" t="s">
        <v>58</v>
      </c>
      <c r="C19" s="50">
        <v>614</v>
      </c>
      <c r="D19" s="50">
        <v>555</v>
      </c>
      <c r="E19" s="50">
        <v>0</v>
      </c>
      <c r="F19" s="50">
        <v>0</v>
      </c>
      <c r="G19" s="50">
        <v>600</v>
      </c>
      <c r="H19" s="50">
        <v>600</v>
      </c>
      <c r="I19" s="96">
        <f t="shared" si="0"/>
        <v>0</v>
      </c>
      <c r="J19" s="96">
        <f t="shared" si="1"/>
        <v>8.1081081081081141E-2</v>
      </c>
      <c r="K19" s="50">
        <f t="shared" si="2"/>
        <v>0</v>
      </c>
      <c r="L19" s="50">
        <f t="shared" si="3"/>
        <v>45</v>
      </c>
      <c r="M19" s="96">
        <f>H19/H17</f>
        <v>0.90497737556561086</v>
      </c>
      <c r="N19" s="50">
        <v>0</v>
      </c>
      <c r="O19" s="50">
        <v>0</v>
      </c>
      <c r="P19" s="50">
        <v>600</v>
      </c>
      <c r="Q19" s="50">
        <v>600</v>
      </c>
      <c r="R19" s="50">
        <v>600</v>
      </c>
      <c r="S19" s="96">
        <f t="shared" si="4"/>
        <v>0</v>
      </c>
      <c r="T19" s="96" t="str">
        <f t="shared" si="5"/>
        <v>-</v>
      </c>
      <c r="U19" s="50">
        <f t="shared" si="6"/>
        <v>0</v>
      </c>
      <c r="V19" s="50">
        <f t="shared" si="7"/>
        <v>600</v>
      </c>
      <c r="W19" s="96">
        <f>R19/R17</f>
        <v>0.89153046062407137</v>
      </c>
    </row>
    <row r="20" spans="2:23" x14ac:dyDescent="0.25">
      <c r="B20" s="95" t="s">
        <v>59</v>
      </c>
      <c r="C20" s="50">
        <v>158</v>
      </c>
      <c r="D20" s="50">
        <v>158</v>
      </c>
      <c r="E20" s="50">
        <v>0</v>
      </c>
      <c r="F20" s="50">
        <v>0</v>
      </c>
      <c r="G20" s="50">
        <v>54</v>
      </c>
      <c r="H20" s="50">
        <v>63</v>
      </c>
      <c r="I20" s="96">
        <f t="shared" si="0"/>
        <v>0.16666666666666674</v>
      </c>
      <c r="J20" s="96">
        <f t="shared" si="1"/>
        <v>-0.60126582278481011</v>
      </c>
      <c r="K20" s="50">
        <f t="shared" si="2"/>
        <v>9</v>
      </c>
      <c r="L20" s="50">
        <f t="shared" si="3"/>
        <v>-95</v>
      </c>
      <c r="M20" s="96">
        <f>H20/H17</f>
        <v>9.5022624434389136E-2</v>
      </c>
      <c r="N20" s="50">
        <v>0</v>
      </c>
      <c r="O20" s="50">
        <v>0</v>
      </c>
      <c r="P20" s="50">
        <v>63</v>
      </c>
      <c r="Q20" s="50">
        <v>63</v>
      </c>
      <c r="R20" s="50">
        <v>73</v>
      </c>
      <c r="S20" s="96">
        <f t="shared" si="4"/>
        <v>0.15873015873015883</v>
      </c>
      <c r="T20" s="96" t="str">
        <f t="shared" si="5"/>
        <v>-</v>
      </c>
      <c r="U20" s="50">
        <f t="shared" si="6"/>
        <v>10</v>
      </c>
      <c r="V20" s="50">
        <f t="shared" si="7"/>
        <v>73</v>
      </c>
      <c r="W20" s="96">
        <f>R20/R17</f>
        <v>0.10846953937592868</v>
      </c>
    </row>
    <row r="21" spans="2:23" x14ac:dyDescent="0.25">
      <c r="B21" s="92" t="s">
        <v>60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4" t="str">
        <f t="shared" si="0"/>
        <v>-</v>
      </c>
      <c r="J21" s="94" t="str">
        <f t="shared" si="1"/>
        <v>-</v>
      </c>
      <c r="K21" s="93">
        <f t="shared" si="2"/>
        <v>0</v>
      </c>
      <c r="L21" s="93">
        <f t="shared" si="3"/>
        <v>0</v>
      </c>
      <c r="M21" s="94">
        <f>H21/H17</f>
        <v>0</v>
      </c>
      <c r="N21" s="93" t="s">
        <v>226</v>
      </c>
      <c r="O21" s="93" t="s">
        <v>226</v>
      </c>
      <c r="P21" s="93" t="s">
        <v>226</v>
      </c>
      <c r="Q21" s="93" t="s">
        <v>226</v>
      </c>
      <c r="R21" s="93" t="s">
        <v>226</v>
      </c>
      <c r="S21" s="94" t="str">
        <f t="shared" si="4"/>
        <v>-</v>
      </c>
      <c r="T21" s="94" t="str">
        <f t="shared" si="5"/>
        <v>-</v>
      </c>
      <c r="U21" s="93" t="str">
        <f t="shared" si="6"/>
        <v>-</v>
      </c>
      <c r="V21" s="93" t="str">
        <f t="shared" si="7"/>
        <v>-</v>
      </c>
      <c r="W21" s="94" t="e">
        <f>R21/R17</f>
        <v>#VALUE!</v>
      </c>
    </row>
    <row r="22" spans="2:23" x14ac:dyDescent="0.25">
      <c r="B22" s="89" t="s">
        <v>43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57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60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44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57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58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59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45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57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58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59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60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46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57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47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57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60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48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57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58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59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49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57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58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59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60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50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57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58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59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60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8E999-F88E-4486-B9AD-D0120C59B608}">
  <sheetPr>
    <tabColor theme="4" tint="0.39997558519241921"/>
  </sheetPr>
  <dimension ref="A4:E23"/>
  <sheetViews>
    <sheetView showGridLines="0" zoomScaleNormal="100" workbookViewId="0">
      <selection activeCell="A30" sqref="A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317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204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25698</v>
      </c>
      <c r="D8" s="114">
        <f t="shared" ref="D8:D20" si="0">C8/C9-1</f>
        <v>0.46678082191780823</v>
      </c>
    </row>
    <row r="9" spans="1:5" x14ac:dyDescent="0.25">
      <c r="A9" s="1"/>
      <c r="B9" s="112">
        <v>2022</v>
      </c>
      <c r="C9" s="113">
        <v>17520</v>
      </c>
      <c r="D9" s="114">
        <f t="shared" si="0"/>
        <v>0.63265306122448983</v>
      </c>
    </row>
    <row r="10" spans="1:5" x14ac:dyDescent="0.25">
      <c r="A10" s="1"/>
      <c r="B10" s="112">
        <v>2021</v>
      </c>
      <c r="C10" s="113">
        <v>10731</v>
      </c>
      <c r="D10" s="114">
        <f t="shared" si="0"/>
        <v>0.46218830903392827</v>
      </c>
    </row>
    <row r="11" spans="1:5" x14ac:dyDescent="0.25">
      <c r="A11" s="1" t="s">
        <v>69</v>
      </c>
      <c r="B11" s="112">
        <v>2020</v>
      </c>
      <c r="C11" s="113">
        <v>7339</v>
      </c>
      <c r="D11" s="114">
        <f t="shared" si="0"/>
        <v>-0.59150617833685848</v>
      </c>
    </row>
    <row r="12" spans="1:5" x14ac:dyDescent="0.25">
      <c r="A12" s="1" t="s">
        <v>71</v>
      </c>
      <c r="B12" s="112">
        <v>2019</v>
      </c>
      <c r="C12" s="113">
        <v>17966</v>
      </c>
      <c r="D12" s="114">
        <f t="shared" si="0"/>
        <v>2.5573695627354676E-2</v>
      </c>
    </row>
    <row r="13" spans="1:5" x14ac:dyDescent="0.25">
      <c r="A13" s="1" t="s">
        <v>73</v>
      </c>
      <c r="B13" s="112">
        <v>2018</v>
      </c>
      <c r="C13" s="113">
        <v>17518</v>
      </c>
      <c r="D13" s="114">
        <f t="shared" si="0"/>
        <v>-0.20861944344054928</v>
      </c>
    </row>
    <row r="14" spans="1:5" x14ac:dyDescent="0.25">
      <c r="A14" s="1" t="s">
        <v>75</v>
      </c>
      <c r="B14" s="112">
        <v>2017</v>
      </c>
      <c r="C14" s="113">
        <v>22136</v>
      </c>
      <c r="D14" s="114">
        <f>C14/C15-1</f>
        <v>1.1700182815356452E-2</v>
      </c>
    </row>
    <row r="15" spans="1:5" x14ac:dyDescent="0.25">
      <c r="A15" s="1" t="s">
        <v>77</v>
      </c>
      <c r="B15" s="112">
        <v>2016</v>
      </c>
      <c r="C15" s="113">
        <v>21880</v>
      </c>
      <c r="D15" s="114">
        <f>C15/C16-1</f>
        <v>1.9014719533218405</v>
      </c>
    </row>
    <row r="16" spans="1:5" x14ac:dyDescent="0.25">
      <c r="A16" s="1" t="s">
        <v>79</v>
      </c>
      <c r="B16" s="112">
        <v>2015</v>
      </c>
      <c r="C16" s="113">
        <v>7541</v>
      </c>
      <c r="D16" s="114">
        <f t="shared" si="0"/>
        <v>-0.12537694270470889</v>
      </c>
    </row>
    <row r="17" spans="1:4" x14ac:dyDescent="0.25">
      <c r="A17" s="1" t="s">
        <v>81</v>
      </c>
      <c r="B17" s="112">
        <v>2014</v>
      </c>
      <c r="C17" s="113">
        <v>8622</v>
      </c>
      <c r="D17" s="114">
        <f t="shared" si="0"/>
        <v>0.41972665898238093</v>
      </c>
    </row>
    <row r="18" spans="1:4" x14ac:dyDescent="0.25">
      <c r="A18" s="1" t="s">
        <v>83</v>
      </c>
      <c r="B18" s="112">
        <v>2013</v>
      </c>
      <c r="C18" s="113">
        <v>6073</v>
      </c>
      <c r="D18" s="114">
        <f t="shared" si="0"/>
        <v>-0.50992575855390576</v>
      </c>
    </row>
    <row r="19" spans="1:4" x14ac:dyDescent="0.25">
      <c r="A19" s="1" t="s">
        <v>85</v>
      </c>
      <c r="B19" s="112">
        <v>2012</v>
      </c>
      <c r="C19" s="113">
        <v>12392</v>
      </c>
      <c r="D19" s="114">
        <f>C19/C20-1</f>
        <v>2.8688729316266</v>
      </c>
    </row>
    <row r="20" spans="1:4" x14ac:dyDescent="0.25">
      <c r="A20" s="1" t="s">
        <v>87</v>
      </c>
      <c r="B20" s="112">
        <v>2011</v>
      </c>
      <c r="C20" s="113">
        <v>3203</v>
      </c>
      <c r="D20" s="114">
        <f t="shared" si="0"/>
        <v>-0.25250875145857643</v>
      </c>
    </row>
    <row r="21" spans="1:4" x14ac:dyDescent="0.25">
      <c r="A21" s="1" t="s">
        <v>89</v>
      </c>
      <c r="B21" s="112">
        <v>2010</v>
      </c>
      <c r="C21" s="113">
        <v>4285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85569-8923-4C24-99DE-C7D437019423}">
  <sheetPr>
    <tabColor theme="4" tint="0.39997558519241921"/>
  </sheetPr>
  <dimension ref="A4:E23"/>
  <sheetViews>
    <sheetView showGridLines="0" zoomScaleNormal="100" workbookViewId="0">
      <selection activeCell="A30" sqref="A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318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205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12024</v>
      </c>
      <c r="D8" s="114">
        <f t="shared" ref="D8:D20" si="0">C8/C9-1</f>
        <v>-0.261833138928111</v>
      </c>
    </row>
    <row r="9" spans="1:5" x14ac:dyDescent="0.25">
      <c r="A9" s="1"/>
      <c r="B9" s="112">
        <v>2022</v>
      </c>
      <c r="C9" s="113">
        <v>16289</v>
      </c>
      <c r="D9" s="114">
        <f t="shared" si="0"/>
        <v>0.48068357422052532</v>
      </c>
    </row>
    <row r="10" spans="1:5" x14ac:dyDescent="0.25">
      <c r="A10" s="1"/>
      <c r="B10" s="112">
        <v>2021</v>
      </c>
      <c r="C10" s="113">
        <v>11001</v>
      </c>
      <c r="D10" s="114">
        <f t="shared" si="0"/>
        <v>0.26681252878857675</v>
      </c>
    </row>
    <row r="11" spans="1:5" x14ac:dyDescent="0.25">
      <c r="A11" s="1" t="s">
        <v>69</v>
      </c>
      <c r="B11" s="112">
        <v>2020</v>
      </c>
      <c r="C11" s="113">
        <v>8684</v>
      </c>
      <c r="D11" s="114">
        <f t="shared" si="0"/>
        <v>-0.54659844410797265</v>
      </c>
    </row>
    <row r="12" spans="1:5" x14ac:dyDescent="0.25">
      <c r="A12" s="1" t="s">
        <v>71</v>
      </c>
      <c r="B12" s="112">
        <v>2019</v>
      </c>
      <c r="C12" s="113">
        <v>19153</v>
      </c>
      <c r="D12" s="114">
        <f t="shared" si="0"/>
        <v>0.14250775471247912</v>
      </c>
    </row>
    <row r="13" spans="1:5" x14ac:dyDescent="0.25">
      <c r="A13" s="1" t="s">
        <v>73</v>
      </c>
      <c r="B13" s="112">
        <v>2018</v>
      </c>
      <c r="C13" s="113">
        <v>16764</v>
      </c>
      <c r="D13" s="114">
        <f t="shared" si="0"/>
        <v>0.10507580751483192</v>
      </c>
    </row>
    <row r="14" spans="1:5" x14ac:dyDescent="0.25">
      <c r="A14" s="1" t="s">
        <v>75</v>
      </c>
      <c r="B14" s="112">
        <v>2017</v>
      </c>
      <c r="C14" s="113">
        <v>15170</v>
      </c>
      <c r="D14" s="114">
        <f>C14/C15-1</f>
        <v>0.1184016514302566</v>
      </c>
    </row>
    <row r="15" spans="1:5" x14ac:dyDescent="0.25">
      <c r="A15" s="1" t="s">
        <v>77</v>
      </c>
      <c r="B15" s="112">
        <v>2016</v>
      </c>
      <c r="C15" s="113">
        <v>13564</v>
      </c>
      <c r="D15" s="114">
        <f>C15/C16-1</f>
        <v>-0.23006187205540107</v>
      </c>
    </row>
    <row r="16" spans="1:5" x14ac:dyDescent="0.25">
      <c r="A16" s="1" t="s">
        <v>79</v>
      </c>
      <c r="B16" s="112">
        <v>2015</v>
      </c>
      <c r="C16" s="113">
        <v>17617</v>
      </c>
      <c r="D16" s="114">
        <f t="shared" si="0"/>
        <v>0.6649655042056517</v>
      </c>
    </row>
    <row r="17" spans="1:4" x14ac:dyDescent="0.25">
      <c r="A17" s="1" t="s">
        <v>81</v>
      </c>
      <c r="B17" s="112">
        <v>2014</v>
      </c>
      <c r="C17" s="113">
        <v>10581</v>
      </c>
      <c r="D17" s="114">
        <f t="shared" si="0"/>
        <v>-7.8762306610408173E-3</v>
      </c>
    </row>
    <row r="18" spans="1:4" x14ac:dyDescent="0.25">
      <c r="A18" s="1" t="s">
        <v>83</v>
      </c>
      <c r="B18" s="112">
        <v>2013</v>
      </c>
      <c r="C18" s="113">
        <v>10665</v>
      </c>
      <c r="D18" s="114">
        <f t="shared" si="0"/>
        <v>0.33982412060301503</v>
      </c>
    </row>
    <row r="19" spans="1:4" x14ac:dyDescent="0.25">
      <c r="A19" s="1" t="s">
        <v>85</v>
      </c>
      <c r="B19" s="112">
        <v>2012</v>
      </c>
      <c r="C19" s="113">
        <v>7960</v>
      </c>
      <c r="D19" s="114">
        <f>C19/C20-1</f>
        <v>-0.52154835607381145</v>
      </c>
    </row>
    <row r="20" spans="1:4" x14ac:dyDescent="0.25">
      <c r="A20" s="1" t="s">
        <v>87</v>
      </c>
      <c r="B20" s="112">
        <v>2011</v>
      </c>
      <c r="C20" s="113">
        <v>16637</v>
      </c>
      <c r="D20" s="114">
        <f t="shared" si="0"/>
        <v>-0.25932686314664766</v>
      </c>
    </row>
    <row r="21" spans="1:4" x14ac:dyDescent="0.25">
      <c r="A21" s="1" t="s">
        <v>89</v>
      </c>
      <c r="B21" s="112">
        <v>2010</v>
      </c>
      <c r="C21" s="113">
        <v>22462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7FB98-86E7-40E2-8FD4-6805206C6F55}">
  <sheetPr>
    <tabColor rgb="FF92D050"/>
  </sheetPr>
  <dimension ref="B1:W54"/>
  <sheetViews>
    <sheetView showGridLines="0" topLeftCell="A28" zoomScaleNormal="100" workbookViewId="0">
      <selection activeCell="C60" sqref="C6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61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62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232</v>
      </c>
      <c r="O6" s="88" t="s">
        <v>222</v>
      </c>
      <c r="P6" s="88" t="s">
        <v>223</v>
      </c>
      <c r="Q6" s="88" t="s">
        <v>224</v>
      </c>
      <c r="R6" s="88" t="s">
        <v>225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57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58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59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60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41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57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58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59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60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46</v>
      </c>
      <c r="C17" s="97">
        <v>9</v>
      </c>
      <c r="D17" s="97">
        <v>9</v>
      </c>
      <c r="E17" s="97">
        <v>4</v>
      </c>
      <c r="F17" s="97">
        <v>3</v>
      </c>
      <c r="G17" s="97">
        <v>5</v>
      </c>
      <c r="H17" s="97">
        <v>5</v>
      </c>
      <c r="I17" s="98">
        <f t="shared" si="4"/>
        <v>0</v>
      </c>
      <c r="J17" s="98">
        <f t="shared" si="5"/>
        <v>-0.44444444444444442</v>
      </c>
      <c r="K17" s="97">
        <f t="shared" si="6"/>
        <v>0</v>
      </c>
      <c r="L17" s="97">
        <f t="shared" si="7"/>
        <v>-4</v>
      </c>
      <c r="M17" s="91">
        <f>H17/H17</f>
        <v>1</v>
      </c>
      <c r="N17" s="97">
        <v>0</v>
      </c>
      <c r="O17" s="97">
        <v>3</v>
      </c>
      <c r="P17" s="97">
        <v>5</v>
      </c>
      <c r="Q17" s="97">
        <v>5</v>
      </c>
      <c r="R17" s="97">
        <v>6</v>
      </c>
      <c r="S17" s="98">
        <f t="shared" si="0"/>
        <v>0.19999999999999996</v>
      </c>
      <c r="T17" s="98" t="str">
        <f t="shared" si="1"/>
        <v>-</v>
      </c>
      <c r="U17" s="97">
        <f t="shared" si="2"/>
        <v>1</v>
      </c>
      <c r="V17" s="97">
        <f t="shared" si="3"/>
        <v>6</v>
      </c>
      <c r="W17" s="91">
        <f>R17/R17</f>
        <v>1</v>
      </c>
    </row>
    <row r="18" spans="2:23" x14ac:dyDescent="0.25">
      <c r="B18" s="92" t="s">
        <v>57</v>
      </c>
      <c r="C18" s="93">
        <v>9</v>
      </c>
      <c r="D18" s="93">
        <v>9</v>
      </c>
      <c r="E18" s="93">
        <v>4</v>
      </c>
      <c r="F18" s="93">
        <v>3</v>
      </c>
      <c r="G18" s="93">
        <v>5</v>
      </c>
      <c r="H18" s="93">
        <v>5</v>
      </c>
      <c r="I18" s="94">
        <f t="shared" si="4"/>
        <v>0</v>
      </c>
      <c r="J18" s="94">
        <f t="shared" si="5"/>
        <v>-0.44444444444444442</v>
      </c>
      <c r="K18" s="93">
        <f t="shared" si="6"/>
        <v>0</v>
      </c>
      <c r="L18" s="93">
        <f t="shared" si="7"/>
        <v>-4</v>
      </c>
      <c r="M18" s="94">
        <f>H18/H17</f>
        <v>1</v>
      </c>
      <c r="N18" s="93">
        <v>0</v>
      </c>
      <c r="O18" s="93">
        <v>3</v>
      </c>
      <c r="P18" s="93">
        <v>5</v>
      </c>
      <c r="Q18" s="93">
        <v>5</v>
      </c>
      <c r="R18" s="93">
        <v>6</v>
      </c>
      <c r="S18" s="94">
        <f t="shared" si="0"/>
        <v>0.19999999999999996</v>
      </c>
      <c r="T18" s="94" t="str">
        <f t="shared" si="1"/>
        <v>-</v>
      </c>
      <c r="U18" s="93">
        <f t="shared" si="2"/>
        <v>1</v>
      </c>
      <c r="V18" s="93">
        <f t="shared" si="3"/>
        <v>6</v>
      </c>
      <c r="W18" s="94">
        <f>R18/R17</f>
        <v>1</v>
      </c>
    </row>
    <row r="19" spans="2:23" x14ac:dyDescent="0.25">
      <c r="B19" s="95" t="s">
        <v>58</v>
      </c>
      <c r="C19" s="50">
        <v>4</v>
      </c>
      <c r="D19" s="50">
        <v>4</v>
      </c>
      <c r="E19" s="50">
        <v>0</v>
      </c>
      <c r="F19" s="50">
        <v>0</v>
      </c>
      <c r="G19" s="50">
        <v>3</v>
      </c>
      <c r="H19" s="50">
        <v>3</v>
      </c>
      <c r="I19" s="96">
        <f t="shared" si="4"/>
        <v>0</v>
      </c>
      <c r="J19" s="96">
        <f t="shared" si="5"/>
        <v>-0.25</v>
      </c>
      <c r="K19" s="50">
        <f t="shared" si="6"/>
        <v>0</v>
      </c>
      <c r="L19" s="50">
        <f t="shared" si="7"/>
        <v>-1</v>
      </c>
      <c r="M19" s="96">
        <f>H19/H17</f>
        <v>0.6</v>
      </c>
      <c r="N19" s="50">
        <v>0</v>
      </c>
      <c r="O19" s="50">
        <v>0</v>
      </c>
      <c r="P19" s="50">
        <v>3</v>
      </c>
      <c r="Q19" s="50">
        <v>3</v>
      </c>
      <c r="R19" s="50">
        <v>3</v>
      </c>
      <c r="S19" s="96">
        <f t="shared" si="0"/>
        <v>0</v>
      </c>
      <c r="T19" s="96" t="str">
        <f t="shared" si="1"/>
        <v>-</v>
      </c>
      <c r="U19" s="50">
        <f t="shared" si="2"/>
        <v>0</v>
      </c>
      <c r="V19" s="50">
        <f t="shared" si="3"/>
        <v>3</v>
      </c>
      <c r="W19" s="96">
        <f>R19/R17</f>
        <v>0.5</v>
      </c>
    </row>
    <row r="20" spans="2:23" x14ac:dyDescent="0.25">
      <c r="B20" s="95" t="s">
        <v>59</v>
      </c>
      <c r="C20" s="50">
        <v>5</v>
      </c>
      <c r="D20" s="50">
        <v>5</v>
      </c>
      <c r="E20" s="50">
        <v>0</v>
      </c>
      <c r="F20" s="50">
        <v>0</v>
      </c>
      <c r="G20" s="50">
        <v>2</v>
      </c>
      <c r="H20" s="50">
        <v>2</v>
      </c>
      <c r="I20" s="96">
        <f t="shared" si="4"/>
        <v>0</v>
      </c>
      <c r="J20" s="96">
        <f t="shared" si="5"/>
        <v>-0.6</v>
      </c>
      <c r="K20" s="50">
        <f t="shared" si="6"/>
        <v>0</v>
      </c>
      <c r="L20" s="50">
        <f t="shared" si="7"/>
        <v>-3</v>
      </c>
      <c r="M20" s="96">
        <f>H20/H17</f>
        <v>0.4</v>
      </c>
      <c r="N20" s="50">
        <v>0</v>
      </c>
      <c r="O20" s="50">
        <v>0</v>
      </c>
      <c r="P20" s="50">
        <v>2</v>
      </c>
      <c r="Q20" s="50">
        <v>2</v>
      </c>
      <c r="R20" s="50">
        <v>3</v>
      </c>
      <c r="S20" s="96">
        <f t="shared" si="0"/>
        <v>0.5</v>
      </c>
      <c r="T20" s="96" t="str">
        <f t="shared" si="1"/>
        <v>-</v>
      </c>
      <c r="U20" s="50">
        <f t="shared" si="2"/>
        <v>1</v>
      </c>
      <c r="V20" s="50">
        <f t="shared" si="3"/>
        <v>3</v>
      </c>
      <c r="W20" s="96">
        <f>R20/R17</f>
        <v>0.5</v>
      </c>
    </row>
    <row r="21" spans="2:23" x14ac:dyDescent="0.25">
      <c r="B21" s="92" t="s">
        <v>60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4" t="str">
        <f t="shared" si="4"/>
        <v>-</v>
      </c>
      <c r="J21" s="94" t="str">
        <f t="shared" si="5"/>
        <v>-</v>
      </c>
      <c r="K21" s="93">
        <f t="shared" si="6"/>
        <v>0</v>
      </c>
      <c r="L21" s="93">
        <f t="shared" si="7"/>
        <v>0</v>
      </c>
      <c r="M21" s="94">
        <f>H21/H17</f>
        <v>0</v>
      </c>
      <c r="N21" s="93" t="s">
        <v>226</v>
      </c>
      <c r="O21" s="93" t="s">
        <v>226</v>
      </c>
      <c r="P21" s="93" t="s">
        <v>226</v>
      </c>
      <c r="Q21" s="93" t="s">
        <v>226</v>
      </c>
      <c r="R21" s="93" t="s">
        <v>226</v>
      </c>
      <c r="S21" s="94" t="str">
        <f t="shared" si="0"/>
        <v>-</v>
      </c>
      <c r="T21" s="94" t="str">
        <f t="shared" si="1"/>
        <v>-</v>
      </c>
      <c r="U21" s="93" t="str">
        <f t="shared" si="2"/>
        <v>-</v>
      </c>
      <c r="V21" s="93" t="str">
        <f t="shared" si="3"/>
        <v>-</v>
      </c>
      <c r="W21" s="94" t="e">
        <f>R21/R17</f>
        <v>#VALUE!</v>
      </c>
    </row>
    <row r="22" spans="2:23" x14ac:dyDescent="0.25">
      <c r="B22" s="89" t="s">
        <v>43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57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60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44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57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58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59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45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57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58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59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60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46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57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47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57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60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48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57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58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59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49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57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58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59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60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50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57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58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59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60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53EF3-F89B-4593-8B21-EBE84ED241A3}">
  <sheetPr>
    <tabColor rgb="FF336600"/>
  </sheetPr>
  <dimension ref="B3:B26"/>
  <sheetViews>
    <sheetView showGridLines="0" workbookViewId="0">
      <selection activeCell="E33" sqref="E33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47DDD-C5CE-4B4B-8756-5F5DBD06653D}">
  <sheetPr>
    <tabColor rgb="FF92D050"/>
  </sheetPr>
  <dimension ref="A1:P46"/>
  <sheetViews>
    <sheetView showGridLines="0" topLeftCell="A15" zoomScaleNormal="100" workbookViewId="0">
      <selection activeCell="B47" sqref="B47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189</v>
      </c>
      <c r="F1" s="1" t="s">
        <v>190</v>
      </c>
      <c r="G1" s="1" t="s">
        <v>328</v>
      </c>
      <c r="H1" s="308">
        <f>G7+I7+K7+M7</f>
        <v>149314</v>
      </c>
      <c r="I1" s="1"/>
      <c r="J1" s="1"/>
      <c r="K1" s="1"/>
      <c r="P1" s="1" t="s">
        <v>329</v>
      </c>
    </row>
    <row r="2" spans="2:16" x14ac:dyDescent="0.25">
      <c r="I2" s="309"/>
      <c r="J2" s="309"/>
    </row>
    <row r="3" spans="2:16" s="4" customFormat="1" ht="56.25" customHeight="1" thickBot="1" x14ac:dyDescent="0.3">
      <c r="B3" s="310" t="s">
        <v>330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2:16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spans="2:16" s="4" customFormat="1" x14ac:dyDescent="0.25">
      <c r="B5" s="312" t="s">
        <v>331</v>
      </c>
      <c r="C5" s="313" t="s">
        <v>0</v>
      </c>
      <c r="D5" s="314"/>
      <c r="E5" s="313" t="s">
        <v>189</v>
      </c>
      <c r="F5" s="314"/>
      <c r="G5" s="313" t="s">
        <v>190</v>
      </c>
      <c r="H5" s="314"/>
      <c r="I5" s="313" t="s">
        <v>332</v>
      </c>
      <c r="J5" s="314"/>
      <c r="K5" s="313" t="s">
        <v>333</v>
      </c>
      <c r="L5" s="314"/>
      <c r="M5" s="313" t="s">
        <v>334</v>
      </c>
      <c r="N5" s="314"/>
    </row>
    <row r="6" spans="2:16" s="4" customFormat="1" ht="27" x14ac:dyDescent="0.25">
      <c r="B6" s="312"/>
      <c r="C6" s="315" t="s">
        <v>335</v>
      </c>
      <c r="D6" s="316" t="s">
        <v>336</v>
      </c>
      <c r="E6" s="315" t="str">
        <f>C6</f>
        <v>Plazas</v>
      </c>
      <c r="F6" s="316" t="s">
        <v>336</v>
      </c>
      <c r="G6" s="315" t="str">
        <f>E6</f>
        <v>Plazas</v>
      </c>
      <c r="H6" s="316" t="s">
        <v>336</v>
      </c>
      <c r="I6" s="315" t="s">
        <v>335</v>
      </c>
      <c r="J6" s="316" t="s">
        <v>336</v>
      </c>
      <c r="K6" s="315" t="str">
        <f>G6</f>
        <v>Plazas</v>
      </c>
      <c r="L6" s="316" t="s">
        <v>336</v>
      </c>
      <c r="M6" s="315" t="str">
        <f>K6</f>
        <v>Plazas</v>
      </c>
      <c r="N6" s="316" t="s">
        <v>336</v>
      </c>
    </row>
    <row r="7" spans="2:16" s="320" customFormat="1" ht="15.75" x14ac:dyDescent="0.25">
      <c r="B7" s="317" t="s">
        <v>337</v>
      </c>
      <c r="C7" s="318">
        <v>236059</v>
      </c>
      <c r="D7" s="319">
        <v>1</v>
      </c>
      <c r="E7" s="318">
        <v>86745</v>
      </c>
      <c r="F7" s="319">
        <v>1</v>
      </c>
      <c r="G7" s="318">
        <v>45197</v>
      </c>
      <c r="H7" s="319">
        <v>1</v>
      </c>
      <c r="I7" s="318">
        <v>102512</v>
      </c>
      <c r="J7" s="319">
        <v>1</v>
      </c>
      <c r="K7" s="318">
        <v>543</v>
      </c>
      <c r="L7" s="319">
        <v>1</v>
      </c>
      <c r="M7" s="318">
        <v>1062</v>
      </c>
      <c r="N7" s="319">
        <v>1</v>
      </c>
    </row>
    <row r="8" spans="2:16" s="4" customFormat="1" x14ac:dyDescent="0.25">
      <c r="B8" s="321" t="s">
        <v>41</v>
      </c>
      <c r="C8" s="322">
        <v>66119</v>
      </c>
      <c r="D8" s="323">
        <v>0.28009523042968071</v>
      </c>
      <c r="E8" s="324">
        <v>35103</v>
      </c>
      <c r="F8" s="323">
        <v>0.40466885699463945</v>
      </c>
      <c r="G8" s="324">
        <v>11767</v>
      </c>
      <c r="H8" s="323">
        <v>0.26034913821713829</v>
      </c>
      <c r="I8" s="324">
        <v>19213</v>
      </c>
      <c r="J8" s="323">
        <v>0.18742196035586078</v>
      </c>
      <c r="K8" s="324">
        <v>22</v>
      </c>
      <c r="L8" s="323">
        <v>4.0515653775322284E-2</v>
      </c>
      <c r="M8" s="324">
        <v>14</v>
      </c>
      <c r="N8" s="323">
        <v>1.3182674199623353E-2</v>
      </c>
    </row>
    <row r="9" spans="2:16" s="4" customFormat="1" x14ac:dyDescent="0.25">
      <c r="B9" s="321" t="s">
        <v>338</v>
      </c>
      <c r="C9" s="322">
        <v>317</v>
      </c>
      <c r="D9" s="323">
        <v>1.3428846178285938E-3</v>
      </c>
      <c r="E9" s="324">
        <v>0</v>
      </c>
      <c r="F9" s="323">
        <v>0</v>
      </c>
      <c r="G9" s="324">
        <v>0</v>
      </c>
      <c r="H9" s="323">
        <v>0</v>
      </c>
      <c r="I9" s="324">
        <v>300</v>
      </c>
      <c r="J9" s="323">
        <v>2.9264866552208522E-3</v>
      </c>
      <c r="K9" s="324">
        <v>0</v>
      </c>
      <c r="L9" s="323">
        <v>0</v>
      </c>
      <c r="M9" s="324">
        <v>17</v>
      </c>
      <c r="N9" s="323">
        <v>1.60075329566855E-2</v>
      </c>
    </row>
    <row r="10" spans="2:16" s="4" customFormat="1" x14ac:dyDescent="0.25">
      <c r="B10" s="321" t="s">
        <v>339</v>
      </c>
      <c r="C10" s="322">
        <v>3045</v>
      </c>
      <c r="D10" s="323">
        <v>1.2899317543495482E-2</v>
      </c>
      <c r="E10" s="324">
        <v>18</v>
      </c>
      <c r="F10" s="323">
        <v>2.0750475531730936E-4</v>
      </c>
      <c r="G10" s="324">
        <v>24</v>
      </c>
      <c r="H10" s="323">
        <v>5.3100869526738503E-4</v>
      </c>
      <c r="I10" s="324">
        <v>2931</v>
      </c>
      <c r="J10" s="323">
        <v>2.8591774621507728E-2</v>
      </c>
      <c r="K10" s="324">
        <v>0</v>
      </c>
      <c r="L10" s="323">
        <v>0</v>
      </c>
      <c r="M10" s="324">
        <v>72</v>
      </c>
      <c r="N10" s="323">
        <v>6.7796610169491525E-2</v>
      </c>
    </row>
    <row r="11" spans="2:16" s="4" customFormat="1" x14ac:dyDescent="0.25">
      <c r="B11" s="321" t="s">
        <v>42</v>
      </c>
      <c r="C11" s="322">
        <v>57881</v>
      </c>
      <c r="D11" s="323">
        <v>0.24519717528245058</v>
      </c>
      <c r="E11" s="324">
        <v>16748</v>
      </c>
      <c r="F11" s="323">
        <v>0.19307164678079428</v>
      </c>
      <c r="G11" s="324">
        <v>20716</v>
      </c>
      <c r="H11" s="323">
        <v>0.45834900546496449</v>
      </c>
      <c r="I11" s="324">
        <v>20361</v>
      </c>
      <c r="J11" s="323">
        <v>0.19862064928983925</v>
      </c>
      <c r="K11" s="324">
        <v>12</v>
      </c>
      <c r="L11" s="323">
        <v>2.2099447513812154E-2</v>
      </c>
      <c r="M11" s="324">
        <v>44</v>
      </c>
      <c r="N11" s="323">
        <v>4.1431261770244823E-2</v>
      </c>
    </row>
    <row r="12" spans="2:16" s="4" customFormat="1" x14ac:dyDescent="0.25">
      <c r="B12" s="321" t="s">
        <v>340</v>
      </c>
      <c r="C12" s="322">
        <v>618</v>
      </c>
      <c r="D12" s="323">
        <v>2.617989570404009E-3</v>
      </c>
      <c r="E12" s="324">
        <v>234</v>
      </c>
      <c r="F12" s="323">
        <v>2.6975618191250215E-3</v>
      </c>
      <c r="G12" s="324">
        <v>0</v>
      </c>
      <c r="H12" s="323">
        <v>0</v>
      </c>
      <c r="I12" s="324">
        <v>340</v>
      </c>
      <c r="J12" s="323">
        <v>3.316684875916966E-3</v>
      </c>
      <c r="K12" s="324">
        <v>0</v>
      </c>
      <c r="L12" s="323">
        <v>0</v>
      </c>
      <c r="M12" s="324">
        <v>44</v>
      </c>
      <c r="N12" s="323">
        <v>4.1431261770244823E-2</v>
      </c>
    </row>
    <row r="13" spans="2:16" s="4" customFormat="1" x14ac:dyDescent="0.25">
      <c r="B13" s="321" t="s">
        <v>341</v>
      </c>
      <c r="C13" s="322">
        <v>2396</v>
      </c>
      <c r="D13" s="323">
        <v>1.015000487166344E-2</v>
      </c>
      <c r="E13" s="324">
        <v>986</v>
      </c>
      <c r="F13" s="323">
        <v>1.1366649374603724E-2</v>
      </c>
      <c r="G13" s="324">
        <v>35</v>
      </c>
      <c r="H13" s="323">
        <v>7.7438768059826977E-4</v>
      </c>
      <c r="I13" s="324">
        <v>1372</v>
      </c>
      <c r="J13" s="323">
        <v>1.3383798969876697E-2</v>
      </c>
      <c r="K13" s="324">
        <v>0</v>
      </c>
      <c r="L13" s="323">
        <v>0</v>
      </c>
      <c r="M13" s="324">
        <v>3</v>
      </c>
      <c r="N13" s="323">
        <v>2.8248587570621469E-3</v>
      </c>
    </row>
    <row r="14" spans="2:16" s="4" customFormat="1" x14ac:dyDescent="0.25">
      <c r="B14" s="321" t="s">
        <v>342</v>
      </c>
      <c r="C14" s="322">
        <v>386</v>
      </c>
      <c r="D14" s="323">
        <v>1.6351844242329249E-3</v>
      </c>
      <c r="E14" s="324">
        <v>0</v>
      </c>
      <c r="F14" s="323">
        <v>0</v>
      </c>
      <c r="G14" s="324">
        <v>4</v>
      </c>
      <c r="H14" s="323">
        <v>8.8501449211230834E-5</v>
      </c>
      <c r="I14" s="324">
        <v>335</v>
      </c>
      <c r="J14" s="323">
        <v>3.2679100983299516E-3</v>
      </c>
      <c r="K14" s="324">
        <v>0</v>
      </c>
      <c r="L14" s="323">
        <v>0</v>
      </c>
      <c r="M14" s="324">
        <v>47</v>
      </c>
      <c r="N14" s="323">
        <v>4.4256120527306965E-2</v>
      </c>
    </row>
    <row r="15" spans="2:16" s="4" customFormat="1" x14ac:dyDescent="0.25">
      <c r="B15" s="321" t="s">
        <v>343</v>
      </c>
      <c r="C15" s="322">
        <v>1028</v>
      </c>
      <c r="D15" s="323">
        <v>4.3548434925167016E-3</v>
      </c>
      <c r="E15" s="324">
        <v>76</v>
      </c>
      <c r="F15" s="323">
        <v>8.7613118911752843E-4</v>
      </c>
      <c r="G15" s="324">
        <v>30</v>
      </c>
      <c r="H15" s="323">
        <v>6.6376086908423123E-4</v>
      </c>
      <c r="I15" s="324">
        <v>807</v>
      </c>
      <c r="J15" s="323">
        <v>7.8722491025440926E-3</v>
      </c>
      <c r="K15" s="324">
        <v>78</v>
      </c>
      <c r="L15" s="323">
        <v>0.143646408839779</v>
      </c>
      <c r="M15" s="324">
        <v>37</v>
      </c>
      <c r="N15" s="323">
        <v>3.4839924670433148E-2</v>
      </c>
    </row>
    <row r="16" spans="2:16" s="4" customFormat="1" x14ac:dyDescent="0.25">
      <c r="B16" s="321" t="s">
        <v>43</v>
      </c>
      <c r="C16" s="322">
        <v>9381</v>
      </c>
      <c r="D16" s="323">
        <v>3.9740064983754063E-2</v>
      </c>
      <c r="E16" s="324">
        <v>930</v>
      </c>
      <c r="F16" s="323">
        <v>1.072107902472765E-2</v>
      </c>
      <c r="G16" s="324">
        <v>460</v>
      </c>
      <c r="H16" s="323">
        <v>1.0177666659291545E-2</v>
      </c>
      <c r="I16" s="324">
        <v>7882</v>
      </c>
      <c r="J16" s="323">
        <v>7.6888559388169186E-2</v>
      </c>
      <c r="K16" s="324">
        <v>42</v>
      </c>
      <c r="L16" s="323">
        <v>7.7348066298342538E-2</v>
      </c>
      <c r="M16" s="324">
        <v>67</v>
      </c>
      <c r="N16" s="323">
        <v>6.308851224105462E-2</v>
      </c>
    </row>
    <row r="17" spans="2:14" s="4" customFormat="1" x14ac:dyDescent="0.25">
      <c r="B17" s="321" t="s">
        <v>344</v>
      </c>
      <c r="C17" s="322">
        <v>372</v>
      </c>
      <c r="D17" s="323">
        <v>1.5758772171363938E-3</v>
      </c>
      <c r="E17" s="324">
        <v>0</v>
      </c>
      <c r="F17" s="323">
        <v>0</v>
      </c>
      <c r="G17" s="324">
        <v>0</v>
      </c>
      <c r="H17" s="323">
        <v>0</v>
      </c>
      <c r="I17" s="324">
        <v>368</v>
      </c>
      <c r="J17" s="323">
        <v>3.5898236304042455E-3</v>
      </c>
      <c r="K17" s="324">
        <v>0</v>
      </c>
      <c r="L17" s="323">
        <v>0</v>
      </c>
      <c r="M17" s="324">
        <v>4</v>
      </c>
      <c r="N17" s="323">
        <v>3.766478342749529E-3</v>
      </c>
    </row>
    <row r="18" spans="2:14" s="4" customFormat="1" x14ac:dyDescent="0.25">
      <c r="B18" s="321" t="s">
        <v>44</v>
      </c>
      <c r="C18" s="322">
        <v>6663</v>
      </c>
      <c r="D18" s="323">
        <v>2.8225994348870409E-2</v>
      </c>
      <c r="E18" s="324">
        <v>2891</v>
      </c>
      <c r="F18" s="323">
        <v>3.3327569312352298E-2</v>
      </c>
      <c r="G18" s="324">
        <v>700</v>
      </c>
      <c r="H18" s="323">
        <v>1.5487753611965397E-2</v>
      </c>
      <c r="I18" s="324">
        <v>2990</v>
      </c>
      <c r="J18" s="323">
        <v>2.9167316997034492E-2</v>
      </c>
      <c r="K18" s="324">
        <v>15</v>
      </c>
      <c r="L18" s="323">
        <v>2.7624309392265192E-2</v>
      </c>
      <c r="M18" s="324">
        <v>67</v>
      </c>
      <c r="N18" s="323">
        <v>6.308851224105462E-2</v>
      </c>
    </row>
    <row r="19" spans="2:14" s="4" customFormat="1" x14ac:dyDescent="0.25">
      <c r="B19" s="321" t="s">
        <v>345</v>
      </c>
      <c r="C19" s="322">
        <v>1851</v>
      </c>
      <c r="D19" s="323">
        <v>7.8412600239770574E-3</v>
      </c>
      <c r="E19" s="324">
        <v>8</v>
      </c>
      <c r="F19" s="323">
        <v>9.2224335696581932E-5</v>
      </c>
      <c r="G19" s="324">
        <v>0</v>
      </c>
      <c r="H19" s="323">
        <v>0</v>
      </c>
      <c r="I19" s="324">
        <v>1747</v>
      </c>
      <c r="J19" s="323">
        <v>1.7041907288902761E-2</v>
      </c>
      <c r="K19" s="324">
        <v>81</v>
      </c>
      <c r="L19" s="323">
        <v>0.14917127071823205</v>
      </c>
      <c r="M19" s="324">
        <v>15</v>
      </c>
      <c r="N19" s="323">
        <v>1.4124293785310734E-2</v>
      </c>
    </row>
    <row r="20" spans="2:14" s="4" customFormat="1" x14ac:dyDescent="0.25">
      <c r="B20" s="321" t="s">
        <v>346</v>
      </c>
      <c r="C20" s="322">
        <v>3206</v>
      </c>
      <c r="D20" s="323">
        <v>1.3581350425105589E-2</v>
      </c>
      <c r="E20" s="324">
        <v>36</v>
      </c>
      <c r="F20" s="323">
        <v>4.1500951063461872E-4</v>
      </c>
      <c r="G20" s="324">
        <v>19</v>
      </c>
      <c r="H20" s="323">
        <v>4.2038188375334644E-4</v>
      </c>
      <c r="I20" s="324">
        <v>3037</v>
      </c>
      <c r="J20" s="323">
        <v>2.9625799906352428E-2</v>
      </c>
      <c r="K20" s="324">
        <v>0</v>
      </c>
      <c r="L20" s="323">
        <v>0</v>
      </c>
      <c r="M20" s="324">
        <v>114</v>
      </c>
      <c r="N20" s="323">
        <v>0.10734463276836158</v>
      </c>
    </row>
    <row r="21" spans="2:14" s="4" customFormat="1" x14ac:dyDescent="0.25">
      <c r="B21" s="321" t="s">
        <v>347</v>
      </c>
      <c r="C21" s="322">
        <v>5711</v>
      </c>
      <c r="D21" s="323">
        <v>2.4193104266306303E-2</v>
      </c>
      <c r="E21" s="324">
        <v>1144</v>
      </c>
      <c r="F21" s="323">
        <v>1.3188080004611217E-2</v>
      </c>
      <c r="G21" s="324">
        <v>241</v>
      </c>
      <c r="H21" s="323">
        <v>5.3322123149766578E-3</v>
      </c>
      <c r="I21" s="324">
        <v>4222</v>
      </c>
      <c r="J21" s="323">
        <v>4.118542219447479E-2</v>
      </c>
      <c r="K21" s="324">
        <v>22</v>
      </c>
      <c r="L21" s="323">
        <v>4.0515653775322284E-2</v>
      </c>
      <c r="M21" s="324">
        <v>82</v>
      </c>
      <c r="N21" s="323">
        <v>7.7212806026365349E-2</v>
      </c>
    </row>
    <row r="22" spans="2:14" s="4" customFormat="1" x14ac:dyDescent="0.25">
      <c r="B22" s="321" t="s">
        <v>348</v>
      </c>
      <c r="C22" s="322">
        <v>878</v>
      </c>
      <c r="D22" s="323">
        <v>3.7194091307681553E-3</v>
      </c>
      <c r="E22" s="324">
        <v>0</v>
      </c>
      <c r="F22" s="323">
        <v>0</v>
      </c>
      <c r="G22" s="324">
        <v>0</v>
      </c>
      <c r="H22" s="323">
        <v>0</v>
      </c>
      <c r="I22" s="324">
        <v>852</v>
      </c>
      <c r="J22" s="323">
        <v>8.3112221008272199E-3</v>
      </c>
      <c r="K22" s="324">
        <v>0</v>
      </c>
      <c r="L22" s="323">
        <v>0</v>
      </c>
      <c r="M22" s="324">
        <v>26</v>
      </c>
      <c r="N22" s="323">
        <v>2.4482109227871938E-2</v>
      </c>
    </row>
    <row r="23" spans="2:14" s="4" customFormat="1" x14ac:dyDescent="0.25">
      <c r="B23" s="321" t="s">
        <v>349</v>
      </c>
      <c r="C23" s="322">
        <v>1847</v>
      </c>
      <c r="D23" s="323">
        <v>7.8243151076637617E-3</v>
      </c>
      <c r="E23" s="324">
        <v>111</v>
      </c>
      <c r="F23" s="323">
        <v>1.2796126577900744E-3</v>
      </c>
      <c r="G23" s="324">
        <v>48</v>
      </c>
      <c r="H23" s="323">
        <v>1.0620173905347701E-3</v>
      </c>
      <c r="I23" s="324">
        <v>1594</v>
      </c>
      <c r="J23" s="323">
        <v>1.5549399094740127E-2</v>
      </c>
      <c r="K23" s="324">
        <v>28</v>
      </c>
      <c r="L23" s="323">
        <v>5.1565377532228361E-2</v>
      </c>
      <c r="M23" s="324">
        <v>66</v>
      </c>
      <c r="N23" s="323">
        <v>6.2146892655367235E-2</v>
      </c>
    </row>
    <row r="24" spans="2:14" s="4" customFormat="1" x14ac:dyDescent="0.25">
      <c r="B24" s="321" t="s">
        <v>45</v>
      </c>
      <c r="C24" s="322">
        <v>26228</v>
      </c>
      <c r="D24" s="323">
        <v>0.11110781626627242</v>
      </c>
      <c r="E24" s="324">
        <v>15945</v>
      </c>
      <c r="F24" s="323">
        <v>0.18381462908524987</v>
      </c>
      <c r="G24" s="324">
        <v>4419</v>
      </c>
      <c r="H24" s="323">
        <v>9.7771976016107265E-2</v>
      </c>
      <c r="I24" s="324">
        <v>5864</v>
      </c>
      <c r="J24" s="323">
        <v>5.7203059154050259E-2</v>
      </c>
      <c r="K24" s="324">
        <v>0</v>
      </c>
      <c r="L24" s="323">
        <v>0</v>
      </c>
      <c r="M24" s="324">
        <v>0</v>
      </c>
      <c r="N24" s="323">
        <v>0</v>
      </c>
    </row>
    <row r="25" spans="2:14" s="4" customFormat="1" x14ac:dyDescent="0.25">
      <c r="B25" s="321" t="s">
        <v>350</v>
      </c>
      <c r="C25" s="322">
        <v>2988</v>
      </c>
      <c r="D25" s="323">
        <v>1.2657852486031034E-2</v>
      </c>
      <c r="E25" s="324">
        <v>1355</v>
      </c>
      <c r="F25" s="323">
        <v>1.5620496858608566E-2</v>
      </c>
      <c r="G25" s="324">
        <v>355</v>
      </c>
      <c r="H25" s="323">
        <v>7.8545036174967366E-3</v>
      </c>
      <c r="I25" s="324">
        <v>1033</v>
      </c>
      <c r="J25" s="323">
        <v>1.0076869049477135E-2</v>
      </c>
      <c r="K25" s="324">
        <v>90</v>
      </c>
      <c r="L25" s="323">
        <v>0.16574585635359115</v>
      </c>
      <c r="M25" s="324">
        <v>155</v>
      </c>
      <c r="N25" s="323">
        <v>0.14595103578154425</v>
      </c>
    </row>
    <row r="26" spans="2:14" s="4" customFormat="1" x14ac:dyDescent="0.25">
      <c r="B26" s="321" t="s">
        <v>351</v>
      </c>
      <c r="C26" s="322">
        <v>1984</v>
      </c>
      <c r="D26" s="323">
        <v>8.4046784913941013E-3</v>
      </c>
      <c r="E26" s="324">
        <v>21</v>
      </c>
      <c r="F26" s="323">
        <v>2.4208888120352758E-4</v>
      </c>
      <c r="G26" s="324">
        <v>7</v>
      </c>
      <c r="H26" s="323">
        <v>1.5487753611965395E-4</v>
      </c>
      <c r="I26" s="324">
        <v>1907</v>
      </c>
      <c r="J26" s="323">
        <v>1.8602700171687216E-2</v>
      </c>
      <c r="K26" s="324">
        <v>20</v>
      </c>
      <c r="L26" s="323">
        <v>3.6832412523020261E-2</v>
      </c>
      <c r="M26" s="324">
        <v>29</v>
      </c>
      <c r="N26" s="323">
        <v>2.7306967984934087E-2</v>
      </c>
    </row>
    <row r="27" spans="2:14" s="4" customFormat="1" x14ac:dyDescent="0.25">
      <c r="B27" s="321" t="s">
        <v>352</v>
      </c>
      <c r="C27" s="322">
        <v>257</v>
      </c>
      <c r="D27" s="323">
        <v>1.0887108731291754E-3</v>
      </c>
      <c r="E27" s="324">
        <v>0</v>
      </c>
      <c r="F27" s="323">
        <v>0</v>
      </c>
      <c r="G27" s="324">
        <v>11</v>
      </c>
      <c r="H27" s="323">
        <v>2.433789853308848E-4</v>
      </c>
      <c r="I27" s="324">
        <v>217</v>
      </c>
      <c r="J27" s="323">
        <v>2.1168253472764165E-3</v>
      </c>
      <c r="K27" s="324">
        <v>16</v>
      </c>
      <c r="L27" s="323">
        <v>2.9465930018416207E-2</v>
      </c>
      <c r="M27" s="324">
        <v>13</v>
      </c>
      <c r="N27" s="323">
        <v>1.2241054613935969E-2</v>
      </c>
    </row>
    <row r="28" spans="2:14" s="4" customFormat="1" x14ac:dyDescent="0.25">
      <c r="B28" s="321" t="s">
        <v>47</v>
      </c>
      <c r="C28" s="322">
        <v>11450</v>
      </c>
      <c r="D28" s="323">
        <v>4.8504822946805672E-2</v>
      </c>
      <c r="E28" s="324">
        <v>3368</v>
      </c>
      <c r="F28" s="323">
        <v>3.8826445328260996E-2</v>
      </c>
      <c r="G28" s="324">
        <v>2978</v>
      </c>
      <c r="H28" s="323">
        <v>6.5889328937761352E-2</v>
      </c>
      <c r="I28" s="324">
        <v>5044</v>
      </c>
      <c r="J28" s="323">
        <v>4.920399562977993E-2</v>
      </c>
      <c r="K28" s="324">
        <v>32</v>
      </c>
      <c r="L28" s="323">
        <v>5.8931860036832415E-2</v>
      </c>
      <c r="M28" s="324">
        <v>28</v>
      </c>
      <c r="N28" s="323">
        <v>2.6365348399246705E-2</v>
      </c>
    </row>
    <row r="29" spans="2:14" s="4" customFormat="1" x14ac:dyDescent="0.25">
      <c r="B29" s="321" t="s">
        <v>353</v>
      </c>
      <c r="C29" s="322">
        <v>11531</v>
      </c>
      <c r="D29" s="323">
        <v>4.8847957502149889E-2</v>
      </c>
      <c r="E29" s="324">
        <v>3059</v>
      </c>
      <c r="F29" s="323">
        <v>3.5264280361980517E-2</v>
      </c>
      <c r="G29" s="324">
        <v>50</v>
      </c>
      <c r="H29" s="323">
        <v>1.1062681151403854E-3</v>
      </c>
      <c r="I29" s="324">
        <v>8407</v>
      </c>
      <c r="J29" s="323">
        <v>8.2009911034805677E-2</v>
      </c>
      <c r="K29" s="324">
        <v>0</v>
      </c>
      <c r="L29" s="323">
        <v>0</v>
      </c>
      <c r="M29" s="324">
        <v>15</v>
      </c>
      <c r="N29" s="323">
        <v>1.4124293785310734E-2</v>
      </c>
    </row>
    <row r="30" spans="2:14" s="4" customFormat="1" x14ac:dyDescent="0.25">
      <c r="B30" s="321" t="s">
        <v>354</v>
      </c>
      <c r="C30" s="322">
        <v>1658</v>
      </c>
      <c r="D30" s="323">
        <v>7.0236678118605943E-3</v>
      </c>
      <c r="E30" s="324">
        <v>0</v>
      </c>
      <c r="F30" s="323">
        <v>0</v>
      </c>
      <c r="G30" s="324">
        <v>0</v>
      </c>
      <c r="H30" s="323">
        <v>0</v>
      </c>
      <c r="I30" s="324">
        <v>1658</v>
      </c>
      <c r="J30" s="323">
        <v>1.6173716247853909E-2</v>
      </c>
      <c r="K30" s="324">
        <v>0</v>
      </c>
      <c r="L30" s="323">
        <v>0</v>
      </c>
      <c r="M30" s="324">
        <v>0</v>
      </c>
      <c r="N30" s="323">
        <v>0</v>
      </c>
    </row>
    <row r="31" spans="2:14" s="4" customFormat="1" x14ac:dyDescent="0.25">
      <c r="B31" s="321" t="s">
        <v>49</v>
      </c>
      <c r="C31" s="322">
        <v>12441</v>
      </c>
      <c r="D31" s="323">
        <v>5.27029259634244E-2</v>
      </c>
      <c r="E31" s="324">
        <v>4459</v>
      </c>
      <c r="F31" s="323">
        <v>5.140353910888236E-2</v>
      </c>
      <c r="G31" s="324">
        <v>3010</v>
      </c>
      <c r="H31" s="323">
        <v>6.6597340531451207E-2</v>
      </c>
      <c r="I31" s="324">
        <v>4972</v>
      </c>
      <c r="J31" s="323">
        <v>4.8501638832526922E-2</v>
      </c>
      <c r="K31" s="324">
        <v>0</v>
      </c>
      <c r="L31" s="323">
        <v>0</v>
      </c>
      <c r="M31" s="324">
        <v>0</v>
      </c>
      <c r="N31" s="323">
        <v>0</v>
      </c>
    </row>
    <row r="32" spans="2:14" s="4" customFormat="1" x14ac:dyDescent="0.25">
      <c r="B32" s="321" t="s">
        <v>355</v>
      </c>
      <c r="C32" s="322">
        <v>669</v>
      </c>
      <c r="D32" s="323">
        <v>2.8340372533985146E-3</v>
      </c>
      <c r="E32" s="324">
        <v>14</v>
      </c>
      <c r="F32" s="323">
        <v>1.6139258746901839E-4</v>
      </c>
      <c r="G32" s="324">
        <v>0</v>
      </c>
      <c r="H32" s="323">
        <v>0</v>
      </c>
      <c r="I32" s="324">
        <v>651</v>
      </c>
      <c r="J32" s="323">
        <v>6.3504760418292491E-3</v>
      </c>
      <c r="K32" s="324">
        <v>0</v>
      </c>
      <c r="L32" s="323">
        <v>0</v>
      </c>
      <c r="M32" s="324">
        <v>4</v>
      </c>
      <c r="N32" s="323">
        <v>3.766478342749529E-3</v>
      </c>
    </row>
    <row r="33" spans="1:16" s="4" customFormat="1" x14ac:dyDescent="0.25">
      <c r="B33" s="321" t="s">
        <v>356</v>
      </c>
      <c r="C33" s="322">
        <v>648</v>
      </c>
      <c r="D33" s="323">
        <v>2.7450764427537182E-3</v>
      </c>
      <c r="E33" s="324">
        <v>98</v>
      </c>
      <c r="F33" s="323">
        <v>1.1297481122831286E-3</v>
      </c>
      <c r="G33" s="324">
        <v>14</v>
      </c>
      <c r="H33" s="323">
        <v>3.097550722393079E-4</v>
      </c>
      <c r="I33" s="324">
        <v>491</v>
      </c>
      <c r="J33" s="323">
        <v>4.789683159044795E-3</v>
      </c>
      <c r="K33" s="324">
        <v>24</v>
      </c>
      <c r="L33" s="323">
        <v>4.4198895027624308E-2</v>
      </c>
      <c r="M33" s="324">
        <v>21</v>
      </c>
      <c r="N33" s="323">
        <v>1.977401129943503E-2</v>
      </c>
    </row>
    <row r="34" spans="1:16" s="4" customFormat="1" x14ac:dyDescent="0.25">
      <c r="B34" s="321" t="s">
        <v>357</v>
      </c>
      <c r="C34" s="322">
        <v>2011</v>
      </c>
      <c r="D34" s="323">
        <v>8.5190566765088391E-3</v>
      </c>
      <c r="E34" s="324">
        <v>12</v>
      </c>
      <c r="F34" s="323">
        <v>1.383365035448729E-4</v>
      </c>
      <c r="G34" s="324">
        <v>272</v>
      </c>
      <c r="H34" s="323">
        <v>6.0180985463636968E-3</v>
      </c>
      <c r="I34" s="324">
        <v>1692</v>
      </c>
      <c r="J34" s="323">
        <v>1.6505384735445605E-2</v>
      </c>
      <c r="K34" s="324">
        <v>0</v>
      </c>
      <c r="L34" s="323">
        <v>0</v>
      </c>
      <c r="M34" s="324">
        <v>35</v>
      </c>
      <c r="N34" s="323">
        <v>3.2956685499058377E-2</v>
      </c>
    </row>
    <row r="35" spans="1:16" s="4" customFormat="1" x14ac:dyDescent="0.25">
      <c r="B35" s="321" t="s">
        <v>358</v>
      </c>
      <c r="C35" s="322">
        <v>279</v>
      </c>
      <c r="D35" s="323">
        <v>1.1819079128522953E-3</v>
      </c>
      <c r="E35" s="324">
        <v>0</v>
      </c>
      <c r="F35" s="323">
        <v>0</v>
      </c>
      <c r="G35" s="324">
        <v>14</v>
      </c>
      <c r="H35" s="323">
        <v>3.097550722393079E-4</v>
      </c>
      <c r="I35" s="324">
        <v>232</v>
      </c>
      <c r="J35" s="323">
        <v>2.263149680037459E-3</v>
      </c>
      <c r="K35" s="324">
        <v>21</v>
      </c>
      <c r="L35" s="323">
        <v>3.8674033149171269E-2</v>
      </c>
      <c r="M35" s="324">
        <v>12</v>
      </c>
      <c r="N35" s="323">
        <v>1.1299435028248588E-2</v>
      </c>
    </row>
    <row r="36" spans="1:16" s="4" customFormat="1" x14ac:dyDescent="0.25">
      <c r="B36" s="321" t="s">
        <v>359</v>
      </c>
      <c r="C36" s="322">
        <v>371</v>
      </c>
      <c r="D36" s="323">
        <v>1.5716409880580703E-3</v>
      </c>
      <c r="E36" s="324">
        <v>10</v>
      </c>
      <c r="F36" s="323">
        <v>1.1528041962072741E-4</v>
      </c>
      <c r="G36" s="324">
        <v>17</v>
      </c>
      <c r="H36" s="323">
        <v>3.7613115914773105E-4</v>
      </c>
      <c r="I36" s="324">
        <v>331</v>
      </c>
      <c r="J36" s="323">
        <v>3.2288902762603404E-3</v>
      </c>
      <c r="K36" s="324">
        <v>0</v>
      </c>
      <c r="L36" s="323">
        <v>0</v>
      </c>
      <c r="M36" s="324">
        <v>13</v>
      </c>
      <c r="N36" s="323">
        <v>1.2241054613935969E-2</v>
      </c>
      <c r="P36" s="27"/>
    </row>
    <row r="37" spans="1:16" s="4" customFormat="1" x14ac:dyDescent="0.25">
      <c r="B37" s="321" t="s">
        <v>360</v>
      </c>
      <c r="C37" s="322">
        <v>331</v>
      </c>
      <c r="D37" s="323">
        <v>1.4021918249251246E-3</v>
      </c>
      <c r="E37" s="324">
        <v>0</v>
      </c>
      <c r="F37" s="323">
        <v>0</v>
      </c>
      <c r="G37" s="324">
        <v>0</v>
      </c>
      <c r="H37" s="323">
        <v>0</v>
      </c>
      <c r="I37" s="324">
        <v>319</v>
      </c>
      <c r="J37" s="323">
        <v>3.1118308100515062E-3</v>
      </c>
      <c r="K37" s="324">
        <v>0</v>
      </c>
      <c r="L37" s="323">
        <v>0</v>
      </c>
      <c r="M37" s="324">
        <v>12</v>
      </c>
      <c r="N37" s="323">
        <v>1.1299435028248588E-2</v>
      </c>
    </row>
    <row r="38" spans="1:16" s="4" customFormat="1" x14ac:dyDescent="0.25">
      <c r="B38" s="321" t="s">
        <v>361</v>
      </c>
      <c r="C38" s="322">
        <v>618</v>
      </c>
      <c r="D38" s="323">
        <v>2.617989570404009E-3</v>
      </c>
      <c r="E38" s="324">
        <v>119</v>
      </c>
      <c r="F38" s="323">
        <v>1.3718369934866562E-3</v>
      </c>
      <c r="G38" s="324">
        <v>6</v>
      </c>
      <c r="H38" s="323">
        <v>1.3275217381684626E-4</v>
      </c>
      <c r="I38" s="324">
        <v>447</v>
      </c>
      <c r="J38" s="323">
        <v>4.3604651162790697E-3</v>
      </c>
      <c r="K38" s="324">
        <v>40</v>
      </c>
      <c r="L38" s="323">
        <v>7.3664825046040522E-2</v>
      </c>
      <c r="M38" s="324">
        <v>6</v>
      </c>
      <c r="N38" s="323">
        <v>5.6497175141242938E-3</v>
      </c>
    </row>
    <row r="39" spans="1:16" s="4" customFormat="1" x14ac:dyDescent="0.25">
      <c r="B39" s="321" t="s">
        <v>362</v>
      </c>
      <c r="C39" s="325"/>
      <c r="D39" s="326"/>
      <c r="E39" s="327"/>
      <c r="F39" s="326"/>
      <c r="G39" s="327"/>
      <c r="H39" s="326"/>
      <c r="I39" s="324">
        <v>892</v>
      </c>
      <c r="J39" s="326"/>
      <c r="K39" s="327"/>
      <c r="L39" s="326"/>
      <c r="M39" s="327"/>
      <c r="N39" s="326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8"/>
    </row>
    <row r="41" spans="1:16" s="4" customFormat="1" ht="29.25" customHeight="1" x14ac:dyDescent="0.25">
      <c r="B41" s="329" t="s">
        <v>363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</row>
    <row r="42" spans="1:16" s="4" customFormat="1" x14ac:dyDescent="0.25"/>
    <row r="43" spans="1:16" hidden="1" x14ac:dyDescent="0.25">
      <c r="B43" t="s">
        <v>364</v>
      </c>
      <c r="C43" s="118">
        <f>SUM(C8:C11,C13:C14,C16,C18,C19,C26,C28,C31,C38)</f>
        <v>174532</v>
      </c>
      <c r="D43" s="323">
        <f>C43/$C43</f>
        <v>1</v>
      </c>
      <c r="E43" s="118">
        <f>SUM(E8:E11,E13:E14,E16,E18,E19,E26,E28,E31,E38)</f>
        <v>64651</v>
      </c>
      <c r="F43" s="323">
        <f>E43/$C43</f>
        <v>0.370424907753306</v>
      </c>
      <c r="G43" s="118">
        <f>SUM(G8:G11,G13:G14,G16,G18,G19,G26,G28,G31,G38)</f>
        <v>39707</v>
      </c>
      <c r="H43" s="323">
        <f>G43/$C43</f>
        <v>0.22750555772007425</v>
      </c>
      <c r="I43" s="118">
        <v>69501</v>
      </c>
      <c r="J43" s="323">
        <f>I43/$C43</f>
        <v>0.39821350812458461</v>
      </c>
      <c r="K43" s="118">
        <f>SUM(K8:K11,K13:K14,K16,K18,K19,K26,K28,K31,K38)</f>
        <v>264</v>
      </c>
      <c r="L43" s="323">
        <f>K43/$C43</f>
        <v>1.512616597529393E-3</v>
      </c>
      <c r="M43" s="118">
        <f>SUM(M8:M11,M13:M14,M16,M18,M19,M26,M28,M31,M38)</f>
        <v>409</v>
      </c>
      <c r="N43" s="323">
        <f>M43/$C43</f>
        <v>2.3434098045057639E-3</v>
      </c>
    </row>
    <row r="44" spans="1:16" hidden="1" x14ac:dyDescent="0.25">
      <c r="B44" t="s">
        <v>365</v>
      </c>
      <c r="C44" s="118">
        <f>SUM(C12,C15,C17,C20,C22,C23:C25,C27,C30,C32,C33,C35,C37)</f>
        <v>41007</v>
      </c>
      <c r="D44" s="323">
        <f t="shared" ref="D44:F46" si="0">C44/$C44</f>
        <v>1</v>
      </c>
      <c r="E44" s="118">
        <f>SUM(E12,E15,E17,E20,E22,E23:E25,E27,E30,E32,E33,E35,E37)</f>
        <v>17869</v>
      </c>
      <c r="F44" s="323">
        <f t="shared" si="0"/>
        <v>0.43575487111956496</v>
      </c>
      <c r="G44" s="118">
        <f>SUM(G12,G15,G17,G20,G22,G23:G25,G27,G30,G32,G33,G35,G37)</f>
        <v>4910</v>
      </c>
      <c r="H44" s="323">
        <f t="shared" ref="H44:H46" si="1">G44/$C44</f>
        <v>0.11973565488818982</v>
      </c>
      <c r="I44" s="118">
        <v>17463</v>
      </c>
      <c r="J44" s="323">
        <f t="shared" ref="J44:J46" si="2">I44/$C44</f>
        <v>0.42585412246689591</v>
      </c>
      <c r="K44" s="118">
        <f>SUM(K12,K15,K17,K20,K22,K23:K25,K27,K30,K32,K33,K35,K37)</f>
        <v>257</v>
      </c>
      <c r="L44" s="323">
        <f t="shared" ref="L44:L46" si="3">K44/$C44</f>
        <v>6.2672226693003636E-3</v>
      </c>
      <c r="M44" s="118">
        <f>SUM(M12,M15,M17,M20,M22,M23:M25,M27,M30,M32,M33,M35,M37)</f>
        <v>508</v>
      </c>
      <c r="N44" s="323">
        <f t="shared" ref="N44:N46" si="4">M44/$C44</f>
        <v>1.2388128856048968E-2</v>
      </c>
    </row>
    <row r="45" spans="1:16" hidden="1" x14ac:dyDescent="0.25">
      <c r="B45" t="s">
        <v>366</v>
      </c>
      <c r="C45" s="118">
        <f>SUM(C21,C34,C36)</f>
        <v>8093</v>
      </c>
      <c r="D45" s="323">
        <f t="shared" si="0"/>
        <v>1</v>
      </c>
      <c r="E45" s="118">
        <f>SUM(E21,E34,E36)</f>
        <v>1166</v>
      </c>
      <c r="F45" s="323">
        <f t="shared" si="0"/>
        <v>0.14407512665266278</v>
      </c>
      <c r="G45" s="118">
        <f>SUM(G21,G34,G36)</f>
        <v>530</v>
      </c>
      <c r="H45" s="323">
        <f t="shared" si="1"/>
        <v>6.5488693933028544E-2</v>
      </c>
      <c r="I45" s="118">
        <v>6245</v>
      </c>
      <c r="J45" s="323">
        <f t="shared" si="2"/>
        <v>0.77165451624860992</v>
      </c>
      <c r="K45" s="118">
        <f>SUM(K21,K34,K36)</f>
        <v>22</v>
      </c>
      <c r="L45" s="323">
        <f t="shared" si="3"/>
        <v>2.7183986160879774E-3</v>
      </c>
      <c r="M45" s="118">
        <f>SUM(M21,M34,M36)</f>
        <v>130</v>
      </c>
      <c r="N45" s="323">
        <f t="shared" si="4"/>
        <v>1.6063264549610774E-2</v>
      </c>
    </row>
    <row r="46" spans="1:16" hidden="1" x14ac:dyDescent="0.25">
      <c r="B46" t="s">
        <v>367</v>
      </c>
      <c r="C46" s="118">
        <f>C29</f>
        <v>11531</v>
      </c>
      <c r="D46" s="323">
        <f t="shared" si="0"/>
        <v>1</v>
      </c>
      <c r="E46" s="118">
        <f>E29</f>
        <v>3059</v>
      </c>
      <c r="F46" s="323">
        <f t="shared" si="0"/>
        <v>0.26528488422513224</v>
      </c>
      <c r="G46" s="118">
        <f>G29</f>
        <v>50</v>
      </c>
      <c r="H46" s="323">
        <f t="shared" si="1"/>
        <v>4.3361373688318447E-3</v>
      </c>
      <c r="I46" s="118">
        <v>8407</v>
      </c>
      <c r="J46" s="323">
        <f t="shared" si="2"/>
        <v>0.72907813719538639</v>
      </c>
      <c r="K46" s="118">
        <f>K29</f>
        <v>0</v>
      </c>
      <c r="L46" s="323">
        <f t="shared" si="3"/>
        <v>0</v>
      </c>
      <c r="M46" s="118">
        <f>M29</f>
        <v>15</v>
      </c>
      <c r="N46" s="323">
        <f t="shared" si="4"/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768AB-F783-492A-B1D4-E40BDD97B1FF}">
  <sheetPr>
    <tabColor rgb="FF92D050"/>
  </sheetPr>
  <dimension ref="A1:BS65"/>
  <sheetViews>
    <sheetView showGridLines="0" topLeftCell="A7" workbookViewId="0">
      <selection activeCell="B47" sqref="B47"/>
    </sheetView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10" t="s">
        <v>368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</row>
    <row r="4" spans="1:71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</row>
    <row r="5" spans="1:71" s="4" customFormat="1" x14ac:dyDescent="0.25">
      <c r="B5" s="331"/>
      <c r="C5" s="332"/>
      <c r="D5" s="332"/>
      <c r="E5" s="332"/>
      <c r="F5" s="333" t="s">
        <v>369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370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332</v>
      </c>
      <c r="BL5" s="338"/>
      <c r="BM5" s="338"/>
      <c r="BN5" s="339" t="s">
        <v>333</v>
      </c>
      <c r="BO5" s="340"/>
      <c r="BP5" s="341"/>
      <c r="BQ5" s="337" t="s">
        <v>334</v>
      </c>
      <c r="BR5" s="338"/>
      <c r="BS5" s="338"/>
    </row>
    <row r="6" spans="1:71" s="4" customFormat="1" x14ac:dyDescent="0.25">
      <c r="B6" s="312" t="s">
        <v>331</v>
      </c>
      <c r="C6" s="342" t="s">
        <v>0</v>
      </c>
      <c r="D6" s="343"/>
      <c r="E6" s="344"/>
      <c r="F6" s="313" t="s">
        <v>371</v>
      </c>
      <c r="G6" s="312"/>
      <c r="H6" s="314"/>
      <c r="I6" s="313" t="s">
        <v>179</v>
      </c>
      <c r="J6" s="312"/>
      <c r="K6" s="314"/>
      <c r="L6" s="313" t="s">
        <v>372</v>
      </c>
      <c r="M6" s="312"/>
      <c r="N6" s="314"/>
      <c r="O6" s="313" t="s">
        <v>178</v>
      </c>
      <c r="P6" s="312"/>
      <c r="Q6" s="314"/>
      <c r="R6" s="313" t="s">
        <v>176</v>
      </c>
      <c r="S6" s="312"/>
      <c r="T6" s="314"/>
      <c r="U6" s="313" t="s">
        <v>174</v>
      </c>
      <c r="V6" s="312"/>
      <c r="W6" s="314"/>
      <c r="X6" s="313" t="s">
        <v>373</v>
      </c>
      <c r="Y6" s="312"/>
      <c r="Z6" s="314"/>
      <c r="AA6" s="313" t="s">
        <v>374</v>
      </c>
      <c r="AB6" s="312"/>
      <c r="AC6" s="314"/>
      <c r="AD6" s="313" t="s">
        <v>375</v>
      </c>
      <c r="AE6" s="312"/>
      <c r="AF6" s="312"/>
      <c r="AG6" s="339" t="s">
        <v>376</v>
      </c>
      <c r="AH6" s="340"/>
      <c r="AI6" s="341"/>
      <c r="AJ6" s="339" t="s">
        <v>377</v>
      </c>
      <c r="AK6" s="340"/>
      <c r="AL6" s="341"/>
      <c r="AM6" s="339" t="s">
        <v>378</v>
      </c>
      <c r="AN6" s="340"/>
      <c r="AO6" s="341"/>
      <c r="AP6" s="339" t="s">
        <v>379</v>
      </c>
      <c r="AQ6" s="340"/>
      <c r="AR6" s="341"/>
      <c r="AS6" s="339" t="s">
        <v>380</v>
      </c>
      <c r="AT6" s="340"/>
      <c r="AU6" s="341"/>
      <c r="AV6" s="339" t="s">
        <v>178</v>
      </c>
      <c r="AW6" s="340"/>
      <c r="AX6" s="341"/>
      <c r="AY6" s="339" t="s">
        <v>176</v>
      </c>
      <c r="AZ6" s="340"/>
      <c r="BA6" s="341"/>
      <c r="BB6" s="339" t="s">
        <v>174</v>
      </c>
      <c r="BC6" s="340"/>
      <c r="BD6" s="341"/>
      <c r="BE6" s="339" t="s">
        <v>381</v>
      </c>
      <c r="BF6" s="340"/>
      <c r="BG6" s="341"/>
      <c r="BH6" s="339" t="s">
        <v>382</v>
      </c>
      <c r="BI6" s="340"/>
      <c r="BJ6" s="340"/>
      <c r="BK6" s="345"/>
      <c r="BL6" s="312"/>
      <c r="BM6" s="312"/>
      <c r="BN6" s="346"/>
      <c r="BO6" s="343"/>
      <c r="BP6" s="347"/>
      <c r="BQ6" s="345"/>
      <c r="BR6" s="312"/>
      <c r="BS6" s="312"/>
    </row>
    <row r="7" spans="1:71" s="4" customFormat="1" ht="54" x14ac:dyDescent="0.25">
      <c r="B7" s="312"/>
      <c r="C7" s="348" t="s">
        <v>335</v>
      </c>
      <c r="D7" s="349" t="s">
        <v>383</v>
      </c>
      <c r="E7" s="350" t="s">
        <v>384</v>
      </c>
      <c r="F7" s="315" t="s">
        <v>335</v>
      </c>
      <c r="G7" s="351" t="s">
        <v>383</v>
      </c>
      <c r="H7" s="316" t="s">
        <v>384</v>
      </c>
      <c r="I7" s="315" t="s">
        <v>335</v>
      </c>
      <c r="J7" s="351" t="s">
        <v>383</v>
      </c>
      <c r="K7" s="316" t="s">
        <v>384</v>
      </c>
      <c r="L7" s="315" t="s">
        <v>335</v>
      </c>
      <c r="M7" s="351" t="s">
        <v>383</v>
      </c>
      <c r="N7" s="316" t="s">
        <v>384</v>
      </c>
      <c r="O7" s="315" t="s">
        <v>335</v>
      </c>
      <c r="P7" s="351" t="s">
        <v>383</v>
      </c>
      <c r="Q7" s="316" t="s">
        <v>384</v>
      </c>
      <c r="R7" s="315" t="s">
        <v>335</v>
      </c>
      <c r="S7" s="351" t="s">
        <v>383</v>
      </c>
      <c r="T7" s="316" t="s">
        <v>384</v>
      </c>
      <c r="U7" s="315" t="s">
        <v>335</v>
      </c>
      <c r="V7" s="351" t="s">
        <v>383</v>
      </c>
      <c r="W7" s="316" t="s">
        <v>384</v>
      </c>
      <c r="X7" s="315" t="s">
        <v>335</v>
      </c>
      <c r="Y7" s="351" t="s">
        <v>383</v>
      </c>
      <c r="Z7" s="316" t="s">
        <v>384</v>
      </c>
      <c r="AA7" s="315" t="s">
        <v>335</v>
      </c>
      <c r="AB7" s="351" t="s">
        <v>383</v>
      </c>
      <c r="AC7" s="316" t="s">
        <v>384</v>
      </c>
      <c r="AD7" s="315" t="s">
        <v>335</v>
      </c>
      <c r="AE7" s="351" t="s">
        <v>383</v>
      </c>
      <c r="AF7" s="352" t="s">
        <v>384</v>
      </c>
      <c r="AG7" s="353" t="s">
        <v>335</v>
      </c>
      <c r="AH7" s="354" t="s">
        <v>383</v>
      </c>
      <c r="AI7" s="355" t="s">
        <v>384</v>
      </c>
      <c r="AJ7" s="353" t="s">
        <v>335</v>
      </c>
      <c r="AK7" s="354" t="s">
        <v>383</v>
      </c>
      <c r="AL7" s="355" t="s">
        <v>384</v>
      </c>
      <c r="AM7" s="353" t="s">
        <v>335</v>
      </c>
      <c r="AN7" s="354" t="s">
        <v>383</v>
      </c>
      <c r="AO7" s="355" t="s">
        <v>384</v>
      </c>
      <c r="AP7" s="353" t="s">
        <v>335</v>
      </c>
      <c r="AQ7" s="354" t="s">
        <v>383</v>
      </c>
      <c r="AR7" s="355" t="s">
        <v>384</v>
      </c>
      <c r="AS7" s="353" t="s">
        <v>335</v>
      </c>
      <c r="AT7" s="354" t="s">
        <v>383</v>
      </c>
      <c r="AU7" s="355" t="s">
        <v>384</v>
      </c>
      <c r="AV7" s="353" t="s">
        <v>335</v>
      </c>
      <c r="AW7" s="354" t="s">
        <v>383</v>
      </c>
      <c r="AX7" s="355" t="s">
        <v>384</v>
      </c>
      <c r="AY7" s="353" t="s">
        <v>335</v>
      </c>
      <c r="AZ7" s="354" t="s">
        <v>383</v>
      </c>
      <c r="BA7" s="355" t="s">
        <v>384</v>
      </c>
      <c r="BB7" s="353" t="s">
        <v>335</v>
      </c>
      <c r="BC7" s="354" t="s">
        <v>383</v>
      </c>
      <c r="BD7" s="355" t="s">
        <v>384</v>
      </c>
      <c r="BE7" s="353" t="s">
        <v>335</v>
      </c>
      <c r="BF7" s="354" t="s">
        <v>383</v>
      </c>
      <c r="BG7" s="355" t="s">
        <v>384</v>
      </c>
      <c r="BH7" s="353" t="s">
        <v>335</v>
      </c>
      <c r="BI7" s="354" t="s">
        <v>383</v>
      </c>
      <c r="BJ7" s="356" t="s">
        <v>384</v>
      </c>
      <c r="BK7" s="357" t="s">
        <v>335</v>
      </c>
      <c r="BL7" s="351" t="s">
        <v>383</v>
      </c>
      <c r="BM7" s="358" t="s">
        <v>384</v>
      </c>
      <c r="BN7" s="359" t="s">
        <v>335</v>
      </c>
      <c r="BO7" s="349" t="s">
        <v>383</v>
      </c>
      <c r="BP7" s="350" t="s">
        <v>384</v>
      </c>
      <c r="BQ7" s="315" t="s">
        <v>335</v>
      </c>
      <c r="BR7" s="351" t="s">
        <v>383</v>
      </c>
      <c r="BS7" s="316" t="s">
        <v>384</v>
      </c>
    </row>
    <row r="8" spans="1:71" s="320" customFormat="1" ht="15.75" x14ac:dyDescent="0.25">
      <c r="B8" s="317" t="s">
        <v>337</v>
      </c>
      <c r="C8" s="318">
        <v>236059</v>
      </c>
      <c r="D8" s="318">
        <v>35544</v>
      </c>
      <c r="E8" s="360">
        <v>0.17726354636810204</v>
      </c>
      <c r="F8" s="318">
        <v>86745</v>
      </c>
      <c r="G8" s="361">
        <v>869</v>
      </c>
      <c r="H8" s="319">
        <v>1.0131004366812135E-2</v>
      </c>
      <c r="I8" s="318">
        <v>1218</v>
      </c>
      <c r="J8" s="361">
        <v>31</v>
      </c>
      <c r="K8" s="319">
        <v>2.6116259477674708E-2</v>
      </c>
      <c r="L8" s="318">
        <v>1953</v>
      </c>
      <c r="M8" s="361">
        <v>-54</v>
      </c>
      <c r="N8" s="319">
        <v>-2.6905829596412523E-2</v>
      </c>
      <c r="O8" s="318">
        <v>13305</v>
      </c>
      <c r="P8" s="361">
        <v>-116</v>
      </c>
      <c r="Q8" s="319">
        <v>-8.6431711496908203E-3</v>
      </c>
      <c r="R8" s="318">
        <v>54391</v>
      </c>
      <c r="S8" s="361">
        <v>325</v>
      </c>
      <c r="T8" s="319">
        <v>6.0111715310915415E-3</v>
      </c>
      <c r="U8" s="318">
        <v>9309</v>
      </c>
      <c r="V8" s="361">
        <v>140</v>
      </c>
      <c r="W8" s="319">
        <v>1.5268840658741345E-2</v>
      </c>
      <c r="X8" s="318">
        <v>2822</v>
      </c>
      <c r="Y8" s="361">
        <v>0</v>
      </c>
      <c r="Z8" s="319">
        <v>0</v>
      </c>
      <c r="AA8" s="318">
        <v>3587</v>
      </c>
      <c r="AB8" s="361">
        <v>544</v>
      </c>
      <c r="AC8" s="319">
        <v>0.17877094972067042</v>
      </c>
      <c r="AD8" s="318">
        <v>160</v>
      </c>
      <c r="AE8" s="361">
        <v>0</v>
      </c>
      <c r="AF8" s="319">
        <v>0</v>
      </c>
      <c r="AG8" s="318">
        <v>45197</v>
      </c>
      <c r="AH8" s="361">
        <v>-2413</v>
      </c>
      <c r="AI8" s="319">
        <v>-4.4184082752797171E-2</v>
      </c>
      <c r="AJ8" s="318">
        <v>6653</v>
      </c>
      <c r="AK8" s="361">
        <v>12</v>
      </c>
      <c r="AL8" s="319">
        <v>1.8069567836169753E-3</v>
      </c>
      <c r="AM8" s="318">
        <v>10461</v>
      </c>
      <c r="AN8" s="361">
        <v>-809</v>
      </c>
      <c r="AO8" s="319">
        <v>-7.1783496007098546E-2</v>
      </c>
      <c r="AP8" s="318">
        <v>17354</v>
      </c>
      <c r="AQ8" s="361">
        <v>-421</v>
      </c>
      <c r="AR8" s="319">
        <v>-2.3684950773558366E-2</v>
      </c>
      <c r="AS8" s="318">
        <v>218</v>
      </c>
      <c r="AT8" s="361">
        <v>0</v>
      </c>
      <c r="AU8" s="319">
        <v>0</v>
      </c>
      <c r="AV8" s="318">
        <v>6819</v>
      </c>
      <c r="AW8" s="361">
        <v>-471</v>
      </c>
      <c r="AX8" s="319">
        <v>-6.4609053497942437E-2</v>
      </c>
      <c r="AY8" s="318">
        <v>1825</v>
      </c>
      <c r="AZ8" s="361">
        <v>-568</v>
      </c>
      <c r="BA8" s="319">
        <v>-0.23735896364396158</v>
      </c>
      <c r="BB8" s="318">
        <v>1424</v>
      </c>
      <c r="BC8" s="361">
        <v>0</v>
      </c>
      <c r="BD8" s="319">
        <v>0</v>
      </c>
      <c r="BE8" s="318">
        <v>345</v>
      </c>
      <c r="BF8" s="361">
        <v>4</v>
      </c>
      <c r="BG8" s="319">
        <v>1.1730205278592365E-2</v>
      </c>
      <c r="BH8" s="318">
        <v>98</v>
      </c>
      <c r="BI8" s="361">
        <v>0</v>
      </c>
      <c r="BJ8" s="319">
        <v>0</v>
      </c>
      <c r="BK8" s="318">
        <v>102512</v>
      </c>
      <c r="BL8" s="361">
        <v>37111</v>
      </c>
      <c r="BM8" s="319">
        <v>0.52957567072685285</v>
      </c>
      <c r="BN8" s="318">
        <v>543</v>
      </c>
      <c r="BO8" s="361">
        <v>-1</v>
      </c>
      <c r="BP8" s="319">
        <v>0</v>
      </c>
      <c r="BQ8" s="318">
        <v>1062</v>
      </c>
      <c r="BR8" s="361">
        <v>-22</v>
      </c>
      <c r="BS8" s="319">
        <v>-1.939058171745156E-2</v>
      </c>
    </row>
    <row r="9" spans="1:71" s="4" customFormat="1" x14ac:dyDescent="0.25">
      <c r="A9" s="27"/>
      <c r="B9" s="321" t="s">
        <v>41</v>
      </c>
      <c r="C9" s="322">
        <v>66119</v>
      </c>
      <c r="D9" s="325">
        <v>6788</v>
      </c>
      <c r="E9" s="362">
        <v>0.11440899361210843</v>
      </c>
      <c r="F9" s="324">
        <v>35103</v>
      </c>
      <c r="G9" s="325">
        <v>734</v>
      </c>
      <c r="H9" s="362">
        <v>2.1356454944863046E-2</v>
      </c>
      <c r="I9" s="324">
        <v>335</v>
      </c>
      <c r="J9" s="325">
        <v>0</v>
      </c>
      <c r="K9" s="362">
        <v>0</v>
      </c>
      <c r="L9" s="324">
        <v>967</v>
      </c>
      <c r="M9" s="325">
        <v>0</v>
      </c>
      <c r="N9" s="362">
        <v>0</v>
      </c>
      <c r="O9" s="324">
        <v>3479</v>
      </c>
      <c r="P9" s="325">
        <v>0</v>
      </c>
      <c r="Q9" s="362">
        <v>0</v>
      </c>
      <c r="R9" s="324">
        <v>20386</v>
      </c>
      <c r="S9" s="325">
        <v>190</v>
      </c>
      <c r="T9" s="362">
        <v>9.4078035254505643E-3</v>
      </c>
      <c r="U9" s="324">
        <v>6760</v>
      </c>
      <c r="V9" s="325">
        <v>0</v>
      </c>
      <c r="W9" s="362">
        <v>0</v>
      </c>
      <c r="X9" s="324">
        <v>1062</v>
      </c>
      <c r="Y9" s="325">
        <v>0</v>
      </c>
      <c r="Z9" s="362">
        <v>0</v>
      </c>
      <c r="AA9" s="324">
        <v>2114</v>
      </c>
      <c r="AB9" s="325">
        <v>544</v>
      </c>
      <c r="AC9" s="362">
        <v>0.34649681528662413</v>
      </c>
      <c r="AD9" s="324">
        <v>0</v>
      </c>
      <c r="AE9" s="325">
        <v>0</v>
      </c>
      <c r="AF9" s="362" t="s">
        <v>226</v>
      </c>
      <c r="AG9" s="324">
        <v>11767</v>
      </c>
      <c r="AH9" s="325">
        <v>-596</v>
      </c>
      <c r="AI9" s="362">
        <v>-4.8208363665776965E-2</v>
      </c>
      <c r="AJ9" s="324">
        <v>1160</v>
      </c>
      <c r="AK9" s="325">
        <v>12</v>
      </c>
      <c r="AL9" s="362">
        <v>1.0452961672473782E-2</v>
      </c>
      <c r="AM9" s="324">
        <v>3808</v>
      </c>
      <c r="AN9" s="325">
        <v>-608</v>
      </c>
      <c r="AO9" s="362">
        <v>-0.1376811594202898</v>
      </c>
      <c r="AP9" s="324">
        <v>3406</v>
      </c>
      <c r="AQ9" s="325">
        <v>0</v>
      </c>
      <c r="AR9" s="362">
        <v>0</v>
      </c>
      <c r="AS9" s="324">
        <v>0</v>
      </c>
      <c r="AT9" s="325">
        <v>0</v>
      </c>
      <c r="AU9" s="362" t="s">
        <v>226</v>
      </c>
      <c r="AV9" s="324">
        <v>2772</v>
      </c>
      <c r="AW9" s="325">
        <v>0</v>
      </c>
      <c r="AX9" s="362">
        <v>0</v>
      </c>
      <c r="AY9" s="324">
        <v>265</v>
      </c>
      <c r="AZ9" s="325">
        <v>0</v>
      </c>
      <c r="BA9" s="362">
        <v>0</v>
      </c>
      <c r="BB9" s="324">
        <v>330</v>
      </c>
      <c r="BC9" s="325">
        <v>0</v>
      </c>
      <c r="BD9" s="362">
        <v>0</v>
      </c>
      <c r="BE9" s="324">
        <v>4</v>
      </c>
      <c r="BF9" s="325">
        <v>0</v>
      </c>
      <c r="BG9" s="362">
        <v>0</v>
      </c>
      <c r="BH9" s="324">
        <v>22</v>
      </c>
      <c r="BI9" s="325">
        <v>0</v>
      </c>
      <c r="BJ9" s="362">
        <v>0</v>
      </c>
      <c r="BK9" s="324">
        <v>19213</v>
      </c>
      <c r="BL9" s="325">
        <v>6652</v>
      </c>
      <c r="BM9" s="362">
        <v>0.63043478260869557</v>
      </c>
      <c r="BN9" s="324">
        <v>22</v>
      </c>
      <c r="BO9" s="325">
        <v>0</v>
      </c>
      <c r="BP9" s="362">
        <v>0</v>
      </c>
      <c r="BQ9" s="324">
        <v>14</v>
      </c>
      <c r="BR9" s="325">
        <v>-2</v>
      </c>
      <c r="BS9" s="362">
        <v>-0.125</v>
      </c>
    </row>
    <row r="10" spans="1:71" s="4" customFormat="1" x14ac:dyDescent="0.25">
      <c r="A10" s="27"/>
      <c r="B10" s="321" t="s">
        <v>338</v>
      </c>
      <c r="C10" s="322">
        <v>317</v>
      </c>
      <c r="D10" s="325">
        <v>116</v>
      </c>
      <c r="E10" s="362">
        <v>0.57711442786069655</v>
      </c>
      <c r="F10" s="324">
        <v>0</v>
      </c>
      <c r="G10" s="325">
        <v>0</v>
      </c>
      <c r="H10" s="362" t="s">
        <v>226</v>
      </c>
      <c r="I10" s="324">
        <v>0</v>
      </c>
      <c r="J10" s="325">
        <v>0</v>
      </c>
      <c r="K10" s="362" t="s">
        <v>226</v>
      </c>
      <c r="L10" s="324">
        <v>0</v>
      </c>
      <c r="M10" s="325">
        <v>0</v>
      </c>
      <c r="N10" s="362" t="s">
        <v>226</v>
      </c>
      <c r="O10" s="324">
        <v>0</v>
      </c>
      <c r="P10" s="325">
        <v>0</v>
      </c>
      <c r="Q10" s="362" t="s">
        <v>226</v>
      </c>
      <c r="R10" s="324">
        <v>0</v>
      </c>
      <c r="S10" s="325">
        <v>0</v>
      </c>
      <c r="T10" s="362" t="s">
        <v>226</v>
      </c>
      <c r="U10" s="324">
        <v>0</v>
      </c>
      <c r="V10" s="325">
        <v>0</v>
      </c>
      <c r="W10" s="362" t="s">
        <v>226</v>
      </c>
      <c r="X10" s="324">
        <v>0</v>
      </c>
      <c r="Y10" s="325">
        <v>0</v>
      </c>
      <c r="Z10" s="362" t="s">
        <v>226</v>
      </c>
      <c r="AA10" s="324">
        <v>0</v>
      </c>
      <c r="AB10" s="325">
        <v>0</v>
      </c>
      <c r="AC10" s="362" t="s">
        <v>226</v>
      </c>
      <c r="AD10" s="324">
        <v>0</v>
      </c>
      <c r="AE10" s="325">
        <v>0</v>
      </c>
      <c r="AF10" s="362" t="s">
        <v>226</v>
      </c>
      <c r="AG10" s="324">
        <v>0</v>
      </c>
      <c r="AH10" s="325">
        <v>0</v>
      </c>
      <c r="AI10" s="362" t="s">
        <v>226</v>
      </c>
      <c r="AJ10" s="324">
        <v>0</v>
      </c>
      <c r="AK10" s="325">
        <v>0</v>
      </c>
      <c r="AL10" s="362" t="s">
        <v>226</v>
      </c>
      <c r="AM10" s="324">
        <v>0</v>
      </c>
      <c r="AN10" s="325">
        <v>0</v>
      </c>
      <c r="AO10" s="362" t="s">
        <v>226</v>
      </c>
      <c r="AP10" s="324">
        <v>0</v>
      </c>
      <c r="AQ10" s="325">
        <v>0</v>
      </c>
      <c r="AR10" s="362" t="s">
        <v>226</v>
      </c>
      <c r="AS10" s="324">
        <v>0</v>
      </c>
      <c r="AT10" s="325">
        <v>0</v>
      </c>
      <c r="AU10" s="362" t="s">
        <v>226</v>
      </c>
      <c r="AV10" s="324">
        <v>0</v>
      </c>
      <c r="AW10" s="325">
        <v>0</v>
      </c>
      <c r="AX10" s="362" t="s">
        <v>226</v>
      </c>
      <c r="AY10" s="324">
        <v>0</v>
      </c>
      <c r="AZ10" s="325">
        <v>0</v>
      </c>
      <c r="BA10" s="362" t="s">
        <v>226</v>
      </c>
      <c r="BB10" s="324">
        <v>0</v>
      </c>
      <c r="BC10" s="325">
        <v>0</v>
      </c>
      <c r="BD10" s="362" t="s">
        <v>226</v>
      </c>
      <c r="BE10" s="324">
        <v>0</v>
      </c>
      <c r="BF10" s="325">
        <v>0</v>
      </c>
      <c r="BG10" s="362" t="s">
        <v>226</v>
      </c>
      <c r="BH10" s="324">
        <v>0</v>
      </c>
      <c r="BI10" s="325">
        <v>0</v>
      </c>
      <c r="BJ10" s="362" t="s">
        <v>226</v>
      </c>
      <c r="BK10" s="324">
        <v>300</v>
      </c>
      <c r="BL10" s="325">
        <v>116</v>
      </c>
      <c r="BM10" s="362">
        <v>0.41116995666827161</v>
      </c>
      <c r="BN10" s="324">
        <v>0</v>
      </c>
      <c r="BO10" s="325">
        <v>0</v>
      </c>
      <c r="BP10" s="362" t="s">
        <v>226</v>
      </c>
      <c r="BQ10" s="324">
        <v>17</v>
      </c>
      <c r="BR10" s="325">
        <v>0</v>
      </c>
      <c r="BS10" s="362">
        <v>0</v>
      </c>
    </row>
    <row r="11" spans="1:71" s="4" customFormat="1" x14ac:dyDescent="0.25">
      <c r="A11" s="27"/>
      <c r="B11" s="321" t="s">
        <v>339</v>
      </c>
      <c r="C11" s="322">
        <v>3045</v>
      </c>
      <c r="D11" s="325">
        <v>850</v>
      </c>
      <c r="E11" s="362">
        <v>0.38724373576309801</v>
      </c>
      <c r="F11" s="324">
        <v>18</v>
      </c>
      <c r="G11" s="325">
        <v>0</v>
      </c>
      <c r="H11" s="362">
        <v>0</v>
      </c>
      <c r="I11" s="324">
        <v>0</v>
      </c>
      <c r="J11" s="325">
        <v>0</v>
      </c>
      <c r="K11" s="362" t="s">
        <v>226</v>
      </c>
      <c r="L11" s="324">
        <v>18</v>
      </c>
      <c r="M11" s="325">
        <v>0</v>
      </c>
      <c r="N11" s="362">
        <v>0</v>
      </c>
      <c r="O11" s="324">
        <v>0</v>
      </c>
      <c r="P11" s="325">
        <v>0</v>
      </c>
      <c r="Q11" s="362" t="s">
        <v>226</v>
      </c>
      <c r="R11" s="324">
        <v>0</v>
      </c>
      <c r="S11" s="325">
        <v>0</v>
      </c>
      <c r="T11" s="362" t="s">
        <v>226</v>
      </c>
      <c r="U11" s="324">
        <v>0</v>
      </c>
      <c r="V11" s="325">
        <v>0</v>
      </c>
      <c r="W11" s="362" t="s">
        <v>226</v>
      </c>
      <c r="X11" s="324">
        <v>0</v>
      </c>
      <c r="Y11" s="325">
        <v>0</v>
      </c>
      <c r="Z11" s="362" t="s">
        <v>226</v>
      </c>
      <c r="AA11" s="324">
        <v>0</v>
      </c>
      <c r="AB11" s="325">
        <v>0</v>
      </c>
      <c r="AC11" s="362" t="s">
        <v>226</v>
      </c>
      <c r="AD11" s="324">
        <v>0</v>
      </c>
      <c r="AE11" s="325">
        <v>0</v>
      </c>
      <c r="AF11" s="362" t="s">
        <v>226</v>
      </c>
      <c r="AG11" s="324">
        <v>24</v>
      </c>
      <c r="AH11" s="325">
        <v>0</v>
      </c>
      <c r="AI11" s="362">
        <v>0</v>
      </c>
      <c r="AJ11" s="324">
        <v>0</v>
      </c>
      <c r="AK11" s="325">
        <v>0</v>
      </c>
      <c r="AL11" s="362" t="s">
        <v>226</v>
      </c>
      <c r="AM11" s="324">
        <v>0</v>
      </c>
      <c r="AN11" s="325">
        <v>0</v>
      </c>
      <c r="AO11" s="362" t="s">
        <v>226</v>
      </c>
      <c r="AP11" s="324">
        <v>0</v>
      </c>
      <c r="AQ11" s="325">
        <v>0</v>
      </c>
      <c r="AR11" s="362" t="s">
        <v>226</v>
      </c>
      <c r="AS11" s="324">
        <v>0</v>
      </c>
      <c r="AT11" s="325">
        <v>0</v>
      </c>
      <c r="AU11" s="362" t="s">
        <v>226</v>
      </c>
      <c r="AV11" s="324">
        <v>0</v>
      </c>
      <c r="AW11" s="325">
        <v>0</v>
      </c>
      <c r="AX11" s="362" t="s">
        <v>226</v>
      </c>
      <c r="AY11" s="324">
        <v>0</v>
      </c>
      <c r="AZ11" s="325">
        <v>0</v>
      </c>
      <c r="BA11" s="362" t="s">
        <v>226</v>
      </c>
      <c r="BB11" s="324">
        <v>0</v>
      </c>
      <c r="BC11" s="325">
        <v>0</v>
      </c>
      <c r="BD11" s="362" t="s">
        <v>226</v>
      </c>
      <c r="BE11" s="324">
        <v>4</v>
      </c>
      <c r="BF11" s="325">
        <v>0</v>
      </c>
      <c r="BG11" s="362">
        <v>0</v>
      </c>
      <c r="BH11" s="324">
        <v>20</v>
      </c>
      <c r="BI11" s="325">
        <v>0</v>
      </c>
      <c r="BJ11" s="362" t="s">
        <v>226</v>
      </c>
      <c r="BK11" s="324">
        <v>2931</v>
      </c>
      <c r="BL11" s="325">
        <v>854</v>
      </c>
      <c r="BM11" s="362">
        <v>0.49812375836950928</v>
      </c>
      <c r="BN11" s="324">
        <v>0</v>
      </c>
      <c r="BO11" s="325">
        <v>0</v>
      </c>
      <c r="BP11" s="362" t="s">
        <v>226</v>
      </c>
      <c r="BQ11" s="324">
        <v>72</v>
      </c>
      <c r="BR11" s="325">
        <v>-4</v>
      </c>
      <c r="BS11" s="362">
        <v>-5.2631578947368474E-2</v>
      </c>
    </row>
    <row r="12" spans="1:71" s="4" customFormat="1" x14ac:dyDescent="0.25">
      <c r="A12" s="27"/>
      <c r="B12" s="321" t="s">
        <v>42</v>
      </c>
      <c r="C12" s="322">
        <v>57881</v>
      </c>
      <c r="D12" s="325">
        <v>5532</v>
      </c>
      <c r="E12" s="362">
        <v>0.10567537106726022</v>
      </c>
      <c r="F12" s="324">
        <v>16748</v>
      </c>
      <c r="G12" s="325">
        <v>22</v>
      </c>
      <c r="H12" s="362">
        <v>1.3153174698075087E-3</v>
      </c>
      <c r="I12" s="324">
        <v>190</v>
      </c>
      <c r="J12" s="325">
        <v>0</v>
      </c>
      <c r="K12" s="362">
        <v>0</v>
      </c>
      <c r="L12" s="324">
        <v>96</v>
      </c>
      <c r="M12" s="325">
        <v>0</v>
      </c>
      <c r="N12" s="362">
        <v>0</v>
      </c>
      <c r="O12" s="324">
        <v>3502</v>
      </c>
      <c r="P12" s="325">
        <v>-116</v>
      </c>
      <c r="Q12" s="362">
        <v>-3.2061912658927549E-2</v>
      </c>
      <c r="R12" s="324">
        <v>12425</v>
      </c>
      <c r="S12" s="325">
        <v>-2</v>
      </c>
      <c r="T12" s="362">
        <v>-1.6093988895149458E-4</v>
      </c>
      <c r="U12" s="324">
        <v>258</v>
      </c>
      <c r="V12" s="325">
        <v>140</v>
      </c>
      <c r="W12" s="362">
        <v>1.1864406779661016</v>
      </c>
      <c r="X12" s="324">
        <v>0</v>
      </c>
      <c r="Y12" s="325">
        <v>0</v>
      </c>
      <c r="Z12" s="362" t="s">
        <v>226</v>
      </c>
      <c r="AA12" s="324">
        <v>277</v>
      </c>
      <c r="AB12" s="325">
        <v>0</v>
      </c>
      <c r="AC12" s="362">
        <v>0</v>
      </c>
      <c r="AD12" s="324">
        <v>0</v>
      </c>
      <c r="AE12" s="325">
        <v>0</v>
      </c>
      <c r="AF12" s="362" t="s">
        <v>226</v>
      </c>
      <c r="AG12" s="324">
        <v>20716</v>
      </c>
      <c r="AH12" s="325">
        <v>-1248</v>
      </c>
      <c r="AI12" s="362">
        <v>-5.6820251320342408E-2</v>
      </c>
      <c r="AJ12" s="324">
        <v>2905</v>
      </c>
      <c r="AK12" s="325">
        <v>0</v>
      </c>
      <c r="AL12" s="362">
        <v>0</v>
      </c>
      <c r="AM12" s="324">
        <v>4298</v>
      </c>
      <c r="AN12" s="325">
        <v>-209</v>
      </c>
      <c r="AO12" s="362">
        <v>-4.637230974040385E-2</v>
      </c>
      <c r="AP12" s="324">
        <v>9610</v>
      </c>
      <c r="AQ12" s="325">
        <v>0</v>
      </c>
      <c r="AR12" s="362">
        <v>0</v>
      </c>
      <c r="AS12" s="324">
        <v>218</v>
      </c>
      <c r="AT12" s="325">
        <v>0</v>
      </c>
      <c r="AU12" s="362">
        <v>0</v>
      </c>
      <c r="AV12" s="324">
        <v>2871</v>
      </c>
      <c r="AW12" s="325">
        <v>-471</v>
      </c>
      <c r="AX12" s="362">
        <v>-0.14093357271095153</v>
      </c>
      <c r="AY12" s="324">
        <v>814</v>
      </c>
      <c r="AZ12" s="325">
        <v>-568</v>
      </c>
      <c r="BA12" s="362">
        <v>-0.41099855282199715</v>
      </c>
      <c r="BB12" s="324">
        <v>0</v>
      </c>
      <c r="BC12" s="325">
        <v>0</v>
      </c>
      <c r="BD12" s="362" t="s">
        <v>226</v>
      </c>
      <c r="BE12" s="324">
        <v>0</v>
      </c>
      <c r="BF12" s="325">
        <v>0</v>
      </c>
      <c r="BG12" s="362" t="s">
        <v>226</v>
      </c>
      <c r="BH12" s="324">
        <v>0</v>
      </c>
      <c r="BI12" s="325">
        <v>0</v>
      </c>
      <c r="BJ12" s="362" t="s">
        <v>226</v>
      </c>
      <c r="BK12" s="324">
        <v>20361</v>
      </c>
      <c r="BL12" s="325">
        <v>6770</v>
      </c>
      <c r="BM12" s="362">
        <v>0.79894179894179884</v>
      </c>
      <c r="BN12" s="324">
        <v>12</v>
      </c>
      <c r="BO12" s="325">
        <v>0</v>
      </c>
      <c r="BP12" s="362">
        <v>0</v>
      </c>
      <c r="BQ12" s="324">
        <v>44</v>
      </c>
      <c r="BR12" s="325">
        <v>-12</v>
      </c>
      <c r="BS12" s="362">
        <v>-0.2142857142857143</v>
      </c>
    </row>
    <row r="13" spans="1:71" s="4" customFormat="1" x14ac:dyDescent="0.25">
      <c r="A13" s="29"/>
      <c r="B13" s="321" t="s">
        <v>340</v>
      </c>
      <c r="C13" s="322">
        <v>618</v>
      </c>
      <c r="D13" s="325">
        <v>151</v>
      </c>
      <c r="E13" s="362">
        <v>0.32334047109207709</v>
      </c>
      <c r="F13" s="324">
        <v>234</v>
      </c>
      <c r="G13" s="325">
        <v>0</v>
      </c>
      <c r="H13" s="362">
        <v>0</v>
      </c>
      <c r="I13" s="324">
        <v>0</v>
      </c>
      <c r="J13" s="325">
        <v>0</v>
      </c>
      <c r="K13" s="362" t="s">
        <v>226</v>
      </c>
      <c r="L13" s="324">
        <v>0</v>
      </c>
      <c r="M13" s="325">
        <v>0</v>
      </c>
      <c r="N13" s="362" t="s">
        <v>226</v>
      </c>
      <c r="O13" s="324">
        <v>0</v>
      </c>
      <c r="P13" s="325">
        <v>0</v>
      </c>
      <c r="Q13" s="362" t="s">
        <v>226</v>
      </c>
      <c r="R13" s="324">
        <v>0</v>
      </c>
      <c r="S13" s="325">
        <v>0</v>
      </c>
      <c r="T13" s="362" t="s">
        <v>226</v>
      </c>
      <c r="U13" s="324">
        <v>0</v>
      </c>
      <c r="V13" s="325">
        <v>0</v>
      </c>
      <c r="W13" s="362" t="s">
        <v>226</v>
      </c>
      <c r="X13" s="324">
        <v>0</v>
      </c>
      <c r="Y13" s="325">
        <v>0</v>
      </c>
      <c r="Z13" s="362" t="s">
        <v>226</v>
      </c>
      <c r="AA13" s="324">
        <v>234</v>
      </c>
      <c r="AB13" s="325">
        <v>0</v>
      </c>
      <c r="AC13" s="362">
        <v>0</v>
      </c>
      <c r="AD13" s="324">
        <v>0</v>
      </c>
      <c r="AE13" s="325">
        <v>0</v>
      </c>
      <c r="AF13" s="362" t="s">
        <v>226</v>
      </c>
      <c r="AG13" s="324">
        <v>0</v>
      </c>
      <c r="AH13" s="325">
        <v>0</v>
      </c>
      <c r="AI13" s="362" t="s">
        <v>226</v>
      </c>
      <c r="AJ13" s="324">
        <v>0</v>
      </c>
      <c r="AK13" s="325">
        <v>0</v>
      </c>
      <c r="AL13" s="362" t="s">
        <v>226</v>
      </c>
      <c r="AM13" s="324">
        <v>0</v>
      </c>
      <c r="AN13" s="325">
        <v>0</v>
      </c>
      <c r="AO13" s="362" t="s">
        <v>226</v>
      </c>
      <c r="AP13" s="324">
        <v>0</v>
      </c>
      <c r="AQ13" s="325">
        <v>0</v>
      </c>
      <c r="AR13" s="362" t="s">
        <v>226</v>
      </c>
      <c r="AS13" s="324">
        <v>0</v>
      </c>
      <c r="AT13" s="325">
        <v>0</v>
      </c>
      <c r="AU13" s="362" t="s">
        <v>226</v>
      </c>
      <c r="AV13" s="324">
        <v>0</v>
      </c>
      <c r="AW13" s="325">
        <v>0</v>
      </c>
      <c r="AX13" s="362" t="s">
        <v>226</v>
      </c>
      <c r="AY13" s="324">
        <v>0</v>
      </c>
      <c r="AZ13" s="325">
        <v>0</v>
      </c>
      <c r="BA13" s="362" t="s">
        <v>226</v>
      </c>
      <c r="BB13" s="324">
        <v>0</v>
      </c>
      <c r="BC13" s="325">
        <v>0</v>
      </c>
      <c r="BD13" s="362" t="s">
        <v>226</v>
      </c>
      <c r="BE13" s="324">
        <v>0</v>
      </c>
      <c r="BF13" s="325">
        <v>0</v>
      </c>
      <c r="BG13" s="362" t="s">
        <v>226</v>
      </c>
      <c r="BH13" s="324">
        <v>0</v>
      </c>
      <c r="BI13" s="325">
        <v>0</v>
      </c>
      <c r="BJ13" s="362" t="s">
        <v>226</v>
      </c>
      <c r="BK13" s="324">
        <v>340</v>
      </c>
      <c r="BL13" s="325">
        <v>151</v>
      </c>
      <c r="BM13" s="362">
        <v>0.84905660377358494</v>
      </c>
      <c r="BN13" s="324">
        <v>0</v>
      </c>
      <c r="BO13" s="325">
        <v>0</v>
      </c>
      <c r="BP13" s="362" t="s">
        <v>226</v>
      </c>
      <c r="BQ13" s="324">
        <v>44</v>
      </c>
      <c r="BR13" s="325">
        <v>0</v>
      </c>
      <c r="BS13" s="362">
        <v>0</v>
      </c>
    </row>
    <row r="14" spans="1:71" s="4" customFormat="1" x14ac:dyDescent="0.25">
      <c r="A14" s="29"/>
      <c r="B14" s="321" t="s">
        <v>341</v>
      </c>
      <c r="C14" s="322">
        <v>2396</v>
      </c>
      <c r="D14" s="325">
        <v>627</v>
      </c>
      <c r="E14" s="362">
        <v>0.35443753533069522</v>
      </c>
      <c r="F14" s="324">
        <v>986</v>
      </c>
      <c r="G14" s="325">
        <v>0</v>
      </c>
      <c r="H14" s="362">
        <v>0</v>
      </c>
      <c r="I14" s="324">
        <v>0</v>
      </c>
      <c r="J14" s="325">
        <v>0</v>
      </c>
      <c r="K14" s="362" t="s">
        <v>226</v>
      </c>
      <c r="L14" s="324">
        <v>0</v>
      </c>
      <c r="M14" s="325">
        <v>0</v>
      </c>
      <c r="N14" s="362" t="s">
        <v>226</v>
      </c>
      <c r="O14" s="324">
        <v>180</v>
      </c>
      <c r="P14" s="325">
        <v>0</v>
      </c>
      <c r="Q14" s="362">
        <v>0</v>
      </c>
      <c r="R14" s="324">
        <v>806</v>
      </c>
      <c r="S14" s="325">
        <v>0</v>
      </c>
      <c r="T14" s="362">
        <v>0</v>
      </c>
      <c r="U14" s="324">
        <v>0</v>
      </c>
      <c r="V14" s="325">
        <v>0</v>
      </c>
      <c r="W14" s="362" t="s">
        <v>226</v>
      </c>
      <c r="X14" s="324">
        <v>0</v>
      </c>
      <c r="Y14" s="325">
        <v>0</v>
      </c>
      <c r="Z14" s="362" t="s">
        <v>226</v>
      </c>
      <c r="AA14" s="324">
        <v>0</v>
      </c>
      <c r="AB14" s="325">
        <v>0</v>
      </c>
      <c r="AC14" s="362" t="s">
        <v>226</v>
      </c>
      <c r="AD14" s="324">
        <v>0</v>
      </c>
      <c r="AE14" s="325">
        <v>0</v>
      </c>
      <c r="AF14" s="362" t="s">
        <v>226</v>
      </c>
      <c r="AG14" s="324">
        <v>35</v>
      </c>
      <c r="AH14" s="325">
        <v>0</v>
      </c>
      <c r="AI14" s="362">
        <v>0</v>
      </c>
      <c r="AJ14" s="324">
        <v>0</v>
      </c>
      <c r="AK14" s="325">
        <v>0</v>
      </c>
      <c r="AL14" s="362" t="s">
        <v>226</v>
      </c>
      <c r="AM14" s="324">
        <v>30</v>
      </c>
      <c r="AN14" s="325">
        <v>0</v>
      </c>
      <c r="AO14" s="362">
        <v>0</v>
      </c>
      <c r="AP14" s="324">
        <v>0</v>
      </c>
      <c r="AQ14" s="325">
        <v>0</v>
      </c>
      <c r="AR14" s="362" t="s">
        <v>226</v>
      </c>
      <c r="AS14" s="324">
        <v>0</v>
      </c>
      <c r="AT14" s="325">
        <v>0</v>
      </c>
      <c r="AU14" s="362" t="s">
        <v>226</v>
      </c>
      <c r="AV14" s="324">
        <v>0</v>
      </c>
      <c r="AW14" s="325">
        <v>0</v>
      </c>
      <c r="AX14" s="362" t="s">
        <v>226</v>
      </c>
      <c r="AY14" s="324">
        <v>0</v>
      </c>
      <c r="AZ14" s="325">
        <v>0</v>
      </c>
      <c r="BA14" s="362" t="s">
        <v>226</v>
      </c>
      <c r="BB14" s="324">
        <v>0</v>
      </c>
      <c r="BC14" s="325">
        <v>0</v>
      </c>
      <c r="BD14" s="362" t="s">
        <v>226</v>
      </c>
      <c r="BE14" s="324">
        <v>5</v>
      </c>
      <c r="BF14" s="325">
        <v>0</v>
      </c>
      <c r="BG14" s="362">
        <v>0</v>
      </c>
      <c r="BH14" s="324">
        <v>0</v>
      </c>
      <c r="BI14" s="325">
        <v>0</v>
      </c>
      <c r="BJ14" s="362" t="s">
        <v>226</v>
      </c>
      <c r="BK14" s="324">
        <v>1372</v>
      </c>
      <c r="BL14" s="325">
        <v>630</v>
      </c>
      <c r="BM14" s="362">
        <v>0.78191489361702127</v>
      </c>
      <c r="BN14" s="324">
        <v>0</v>
      </c>
      <c r="BO14" s="325">
        <v>0</v>
      </c>
      <c r="BP14" s="362" t="s">
        <v>226</v>
      </c>
      <c r="BQ14" s="324">
        <v>3</v>
      </c>
      <c r="BR14" s="325">
        <v>-3</v>
      </c>
      <c r="BS14" s="362">
        <v>-0.5</v>
      </c>
    </row>
    <row r="15" spans="1:71" s="4" customFormat="1" x14ac:dyDescent="0.25">
      <c r="A15" s="29"/>
      <c r="B15" s="321" t="s">
        <v>342</v>
      </c>
      <c r="C15" s="322">
        <v>386</v>
      </c>
      <c r="D15" s="325">
        <v>147</v>
      </c>
      <c r="E15" s="362">
        <v>0.61506276150627626</v>
      </c>
      <c r="F15" s="324">
        <v>0</v>
      </c>
      <c r="G15" s="325">
        <v>0</v>
      </c>
      <c r="H15" s="362" t="s">
        <v>226</v>
      </c>
      <c r="I15" s="324">
        <v>0</v>
      </c>
      <c r="J15" s="325">
        <v>0</v>
      </c>
      <c r="K15" s="362" t="s">
        <v>226</v>
      </c>
      <c r="L15" s="324">
        <v>0</v>
      </c>
      <c r="M15" s="325">
        <v>0</v>
      </c>
      <c r="N15" s="362" t="s">
        <v>226</v>
      </c>
      <c r="O15" s="324">
        <v>0</v>
      </c>
      <c r="P15" s="325">
        <v>0</v>
      </c>
      <c r="Q15" s="362" t="s">
        <v>226</v>
      </c>
      <c r="R15" s="324">
        <v>0</v>
      </c>
      <c r="S15" s="325">
        <v>0</v>
      </c>
      <c r="T15" s="362" t="s">
        <v>226</v>
      </c>
      <c r="U15" s="324">
        <v>0</v>
      </c>
      <c r="V15" s="325">
        <v>0</v>
      </c>
      <c r="W15" s="362" t="s">
        <v>226</v>
      </c>
      <c r="X15" s="324">
        <v>0</v>
      </c>
      <c r="Y15" s="325">
        <v>0</v>
      </c>
      <c r="Z15" s="362" t="s">
        <v>226</v>
      </c>
      <c r="AA15" s="324">
        <v>0</v>
      </c>
      <c r="AB15" s="325">
        <v>0</v>
      </c>
      <c r="AC15" s="362" t="s">
        <v>226</v>
      </c>
      <c r="AD15" s="324">
        <v>0</v>
      </c>
      <c r="AE15" s="325">
        <v>0</v>
      </c>
      <c r="AF15" s="362" t="s">
        <v>226</v>
      </c>
      <c r="AG15" s="324">
        <v>4</v>
      </c>
      <c r="AH15" s="325">
        <v>0</v>
      </c>
      <c r="AI15" s="362">
        <v>0</v>
      </c>
      <c r="AJ15" s="324">
        <v>0</v>
      </c>
      <c r="AK15" s="325">
        <v>0</v>
      </c>
      <c r="AL15" s="362" t="s">
        <v>226</v>
      </c>
      <c r="AM15" s="324">
        <v>0</v>
      </c>
      <c r="AN15" s="325">
        <v>0</v>
      </c>
      <c r="AO15" s="362" t="s">
        <v>226</v>
      </c>
      <c r="AP15" s="324">
        <v>0</v>
      </c>
      <c r="AQ15" s="325">
        <v>0</v>
      </c>
      <c r="AR15" s="362" t="s">
        <v>226</v>
      </c>
      <c r="AS15" s="324">
        <v>0</v>
      </c>
      <c r="AT15" s="325">
        <v>0</v>
      </c>
      <c r="AU15" s="362" t="s">
        <v>226</v>
      </c>
      <c r="AV15" s="324">
        <v>0</v>
      </c>
      <c r="AW15" s="325">
        <v>0</v>
      </c>
      <c r="AX15" s="362" t="s">
        <v>226</v>
      </c>
      <c r="AY15" s="324">
        <v>0</v>
      </c>
      <c r="AZ15" s="325">
        <v>0</v>
      </c>
      <c r="BA15" s="362" t="s">
        <v>226</v>
      </c>
      <c r="BB15" s="324">
        <v>0</v>
      </c>
      <c r="BC15" s="325">
        <v>0</v>
      </c>
      <c r="BD15" s="362" t="s">
        <v>226</v>
      </c>
      <c r="BE15" s="324">
        <v>4</v>
      </c>
      <c r="BF15" s="325">
        <v>0</v>
      </c>
      <c r="BG15" s="362">
        <v>0</v>
      </c>
      <c r="BH15" s="324">
        <v>0</v>
      </c>
      <c r="BI15" s="325">
        <v>0</v>
      </c>
      <c r="BJ15" s="362" t="s">
        <v>226</v>
      </c>
      <c r="BK15" s="324">
        <v>335</v>
      </c>
      <c r="BL15" s="325">
        <v>147</v>
      </c>
      <c r="BM15" s="362">
        <v>0.55192307692307696</v>
      </c>
      <c r="BN15" s="324">
        <v>0</v>
      </c>
      <c r="BO15" s="325">
        <v>0</v>
      </c>
      <c r="BP15" s="362" t="s">
        <v>226</v>
      </c>
      <c r="BQ15" s="324">
        <v>47</v>
      </c>
      <c r="BR15" s="325">
        <v>0</v>
      </c>
      <c r="BS15" s="362">
        <v>0</v>
      </c>
    </row>
    <row r="16" spans="1:71" s="4" customFormat="1" x14ac:dyDescent="0.25">
      <c r="A16" s="29"/>
      <c r="B16" s="321" t="s">
        <v>343</v>
      </c>
      <c r="C16" s="322">
        <v>1028</v>
      </c>
      <c r="D16" s="325">
        <v>287</v>
      </c>
      <c r="E16" s="362">
        <v>0.38731443994601888</v>
      </c>
      <c r="F16" s="324">
        <v>76</v>
      </c>
      <c r="G16" s="325">
        <v>0</v>
      </c>
      <c r="H16" s="362">
        <v>0</v>
      </c>
      <c r="I16" s="324">
        <v>6</v>
      </c>
      <c r="J16" s="325">
        <v>0</v>
      </c>
      <c r="K16" s="362">
        <v>0</v>
      </c>
      <c r="L16" s="324">
        <v>0</v>
      </c>
      <c r="M16" s="325">
        <v>0</v>
      </c>
      <c r="N16" s="362" t="s">
        <v>226</v>
      </c>
      <c r="O16" s="324">
        <v>0</v>
      </c>
      <c r="P16" s="325">
        <v>0</v>
      </c>
      <c r="Q16" s="362" t="s">
        <v>226</v>
      </c>
      <c r="R16" s="324">
        <v>40</v>
      </c>
      <c r="S16" s="325">
        <v>0</v>
      </c>
      <c r="T16" s="362">
        <v>0</v>
      </c>
      <c r="U16" s="324">
        <v>0</v>
      </c>
      <c r="V16" s="325">
        <v>0</v>
      </c>
      <c r="W16" s="362" t="s">
        <v>226</v>
      </c>
      <c r="X16" s="324">
        <v>0</v>
      </c>
      <c r="Y16" s="325">
        <v>0</v>
      </c>
      <c r="Z16" s="362" t="s">
        <v>226</v>
      </c>
      <c r="AA16" s="324">
        <v>0</v>
      </c>
      <c r="AB16" s="325">
        <v>0</v>
      </c>
      <c r="AC16" s="362" t="s">
        <v>226</v>
      </c>
      <c r="AD16" s="324">
        <v>30</v>
      </c>
      <c r="AE16" s="325">
        <v>0</v>
      </c>
      <c r="AF16" s="362">
        <v>0</v>
      </c>
      <c r="AG16" s="324">
        <v>30</v>
      </c>
      <c r="AH16" s="325">
        <v>0</v>
      </c>
      <c r="AI16" s="362">
        <v>0</v>
      </c>
      <c r="AJ16" s="324">
        <v>0</v>
      </c>
      <c r="AK16" s="325">
        <v>0</v>
      </c>
      <c r="AL16" s="362" t="s">
        <v>226</v>
      </c>
      <c r="AM16" s="324">
        <v>0</v>
      </c>
      <c r="AN16" s="325">
        <v>0</v>
      </c>
      <c r="AO16" s="362" t="s">
        <v>226</v>
      </c>
      <c r="AP16" s="324">
        <v>0</v>
      </c>
      <c r="AQ16" s="325">
        <v>0</v>
      </c>
      <c r="AR16" s="362" t="s">
        <v>226</v>
      </c>
      <c r="AS16" s="324">
        <v>0</v>
      </c>
      <c r="AT16" s="325">
        <v>0</v>
      </c>
      <c r="AU16" s="362" t="s">
        <v>226</v>
      </c>
      <c r="AV16" s="324">
        <v>0</v>
      </c>
      <c r="AW16" s="325">
        <v>0</v>
      </c>
      <c r="AX16" s="362" t="s">
        <v>226</v>
      </c>
      <c r="AY16" s="324">
        <v>0</v>
      </c>
      <c r="AZ16" s="325">
        <v>0</v>
      </c>
      <c r="BA16" s="362" t="s">
        <v>226</v>
      </c>
      <c r="BB16" s="324">
        <v>0</v>
      </c>
      <c r="BC16" s="325">
        <v>0</v>
      </c>
      <c r="BD16" s="362" t="s">
        <v>226</v>
      </c>
      <c r="BE16" s="324">
        <v>26</v>
      </c>
      <c r="BF16" s="325">
        <v>0</v>
      </c>
      <c r="BG16" s="362">
        <v>0</v>
      </c>
      <c r="BH16" s="324">
        <v>4</v>
      </c>
      <c r="BI16" s="325">
        <v>0</v>
      </c>
      <c r="BJ16" s="362" t="s">
        <v>226</v>
      </c>
      <c r="BK16" s="324">
        <v>807</v>
      </c>
      <c r="BL16" s="325">
        <v>287</v>
      </c>
      <c r="BM16" s="362">
        <v>0.43674808603718551</v>
      </c>
      <c r="BN16" s="324">
        <v>78</v>
      </c>
      <c r="BO16" s="325">
        <v>0</v>
      </c>
      <c r="BP16" s="362">
        <v>0</v>
      </c>
      <c r="BQ16" s="324">
        <v>37</v>
      </c>
      <c r="BR16" s="325">
        <v>0</v>
      </c>
      <c r="BS16" s="362">
        <v>0</v>
      </c>
    </row>
    <row r="17" spans="2:71" s="4" customFormat="1" x14ac:dyDescent="0.25">
      <c r="B17" s="321" t="s">
        <v>43</v>
      </c>
      <c r="C17" s="322">
        <v>9381</v>
      </c>
      <c r="D17" s="325">
        <v>2396</v>
      </c>
      <c r="E17" s="362">
        <v>0.34302075876879035</v>
      </c>
      <c r="F17" s="324">
        <v>930</v>
      </c>
      <c r="G17" s="325">
        <v>0</v>
      </c>
      <c r="H17" s="362">
        <v>0</v>
      </c>
      <c r="I17" s="324">
        <v>54</v>
      </c>
      <c r="J17" s="325">
        <v>0</v>
      </c>
      <c r="K17" s="362">
        <v>0</v>
      </c>
      <c r="L17" s="324">
        <v>84</v>
      </c>
      <c r="M17" s="325">
        <v>0</v>
      </c>
      <c r="N17" s="362">
        <v>0</v>
      </c>
      <c r="O17" s="324">
        <v>472</v>
      </c>
      <c r="P17" s="325">
        <v>0</v>
      </c>
      <c r="Q17" s="362">
        <v>0</v>
      </c>
      <c r="R17" s="324">
        <v>320</v>
      </c>
      <c r="S17" s="325">
        <v>0</v>
      </c>
      <c r="T17" s="362">
        <v>0</v>
      </c>
      <c r="U17" s="324">
        <v>0</v>
      </c>
      <c r="V17" s="325">
        <v>0</v>
      </c>
      <c r="W17" s="362" t="s">
        <v>226</v>
      </c>
      <c r="X17" s="324">
        <v>0</v>
      </c>
      <c r="Y17" s="325">
        <v>0</v>
      </c>
      <c r="Z17" s="362" t="s">
        <v>226</v>
      </c>
      <c r="AA17" s="324">
        <v>0</v>
      </c>
      <c r="AB17" s="325">
        <v>0</v>
      </c>
      <c r="AC17" s="362" t="s">
        <v>226</v>
      </c>
      <c r="AD17" s="324">
        <v>0</v>
      </c>
      <c r="AE17" s="325">
        <v>0</v>
      </c>
      <c r="AF17" s="362" t="s">
        <v>226</v>
      </c>
      <c r="AG17" s="324">
        <v>460</v>
      </c>
      <c r="AH17" s="325">
        <v>0</v>
      </c>
      <c r="AI17" s="362">
        <v>0</v>
      </c>
      <c r="AJ17" s="324">
        <v>124</v>
      </c>
      <c r="AK17" s="325">
        <v>0</v>
      </c>
      <c r="AL17" s="362">
        <v>0</v>
      </c>
      <c r="AM17" s="324">
        <v>211</v>
      </c>
      <c r="AN17" s="325">
        <v>0</v>
      </c>
      <c r="AO17" s="362">
        <v>0</v>
      </c>
      <c r="AP17" s="324">
        <v>0</v>
      </c>
      <c r="AQ17" s="325">
        <v>0</v>
      </c>
      <c r="AR17" s="362" t="s">
        <v>226</v>
      </c>
      <c r="AS17" s="324">
        <v>0</v>
      </c>
      <c r="AT17" s="325">
        <v>0</v>
      </c>
      <c r="AU17" s="362" t="s">
        <v>226</v>
      </c>
      <c r="AV17" s="324">
        <v>0</v>
      </c>
      <c r="AW17" s="325">
        <v>0</v>
      </c>
      <c r="AX17" s="362" t="s">
        <v>226</v>
      </c>
      <c r="AY17" s="324">
        <v>0</v>
      </c>
      <c r="AZ17" s="325">
        <v>0</v>
      </c>
      <c r="BA17" s="362" t="s">
        <v>226</v>
      </c>
      <c r="BB17" s="324">
        <v>0</v>
      </c>
      <c r="BC17" s="325">
        <v>0</v>
      </c>
      <c r="BD17" s="362" t="s">
        <v>226</v>
      </c>
      <c r="BE17" s="324">
        <v>119</v>
      </c>
      <c r="BF17" s="325">
        <v>0</v>
      </c>
      <c r="BG17" s="362">
        <v>0</v>
      </c>
      <c r="BH17" s="324">
        <v>6</v>
      </c>
      <c r="BI17" s="325">
        <v>0</v>
      </c>
      <c r="BJ17" s="362" t="s">
        <v>226</v>
      </c>
      <c r="BK17" s="324">
        <v>7882</v>
      </c>
      <c r="BL17" s="325">
        <v>2396</v>
      </c>
      <c r="BM17" s="362">
        <v>0.71962616822429903</v>
      </c>
      <c r="BN17" s="324">
        <v>42</v>
      </c>
      <c r="BO17" s="325">
        <v>0</v>
      </c>
      <c r="BP17" s="362">
        <v>0</v>
      </c>
      <c r="BQ17" s="324">
        <v>67</v>
      </c>
      <c r="BR17" s="325">
        <v>0</v>
      </c>
      <c r="BS17" s="362">
        <v>0</v>
      </c>
    </row>
    <row r="18" spans="2:71" s="4" customFormat="1" x14ac:dyDescent="0.25">
      <c r="B18" s="321" t="s">
        <v>344</v>
      </c>
      <c r="C18" s="322">
        <v>372</v>
      </c>
      <c r="D18" s="325">
        <v>154</v>
      </c>
      <c r="E18" s="362">
        <v>0.70642201834862384</v>
      </c>
      <c r="F18" s="324">
        <v>0</v>
      </c>
      <c r="G18" s="325">
        <v>0</v>
      </c>
      <c r="H18" s="362" t="s">
        <v>226</v>
      </c>
      <c r="I18" s="324">
        <v>0</v>
      </c>
      <c r="J18" s="325">
        <v>0</v>
      </c>
      <c r="K18" s="362" t="s">
        <v>226</v>
      </c>
      <c r="L18" s="324">
        <v>0</v>
      </c>
      <c r="M18" s="325">
        <v>0</v>
      </c>
      <c r="N18" s="362" t="s">
        <v>226</v>
      </c>
      <c r="O18" s="324">
        <v>0</v>
      </c>
      <c r="P18" s="325">
        <v>0</v>
      </c>
      <c r="Q18" s="362" t="s">
        <v>226</v>
      </c>
      <c r="R18" s="324">
        <v>0</v>
      </c>
      <c r="S18" s="325">
        <v>0</v>
      </c>
      <c r="T18" s="362" t="s">
        <v>226</v>
      </c>
      <c r="U18" s="324">
        <v>0</v>
      </c>
      <c r="V18" s="325">
        <v>0</v>
      </c>
      <c r="W18" s="362" t="s">
        <v>226</v>
      </c>
      <c r="X18" s="324">
        <v>0</v>
      </c>
      <c r="Y18" s="325">
        <v>0</v>
      </c>
      <c r="Z18" s="362" t="s">
        <v>226</v>
      </c>
      <c r="AA18" s="324">
        <v>0</v>
      </c>
      <c r="AB18" s="325">
        <v>0</v>
      </c>
      <c r="AC18" s="362" t="s">
        <v>226</v>
      </c>
      <c r="AD18" s="324">
        <v>0</v>
      </c>
      <c r="AE18" s="325">
        <v>0</v>
      </c>
      <c r="AF18" s="362" t="s">
        <v>226</v>
      </c>
      <c r="AG18" s="324">
        <v>0</v>
      </c>
      <c r="AH18" s="325">
        <v>0</v>
      </c>
      <c r="AI18" s="362" t="s">
        <v>226</v>
      </c>
      <c r="AJ18" s="324">
        <v>0</v>
      </c>
      <c r="AK18" s="325">
        <v>0</v>
      </c>
      <c r="AL18" s="362" t="s">
        <v>226</v>
      </c>
      <c r="AM18" s="324">
        <v>0</v>
      </c>
      <c r="AN18" s="325">
        <v>0</v>
      </c>
      <c r="AO18" s="362" t="s">
        <v>226</v>
      </c>
      <c r="AP18" s="324">
        <v>0</v>
      </c>
      <c r="AQ18" s="325">
        <v>0</v>
      </c>
      <c r="AR18" s="362" t="s">
        <v>226</v>
      </c>
      <c r="AS18" s="324">
        <v>0</v>
      </c>
      <c r="AT18" s="325">
        <v>0</v>
      </c>
      <c r="AU18" s="362" t="s">
        <v>226</v>
      </c>
      <c r="AV18" s="324">
        <v>0</v>
      </c>
      <c r="AW18" s="325">
        <v>0</v>
      </c>
      <c r="AX18" s="362" t="s">
        <v>226</v>
      </c>
      <c r="AY18" s="324">
        <v>0</v>
      </c>
      <c r="AZ18" s="325">
        <v>0</v>
      </c>
      <c r="BA18" s="362" t="s">
        <v>226</v>
      </c>
      <c r="BB18" s="324">
        <v>0</v>
      </c>
      <c r="BC18" s="325">
        <v>0</v>
      </c>
      <c r="BD18" s="362" t="s">
        <v>226</v>
      </c>
      <c r="BE18" s="324">
        <v>0</v>
      </c>
      <c r="BF18" s="325">
        <v>0</v>
      </c>
      <c r="BG18" s="362" t="s">
        <v>226</v>
      </c>
      <c r="BH18" s="324">
        <v>0</v>
      </c>
      <c r="BI18" s="325">
        <v>0</v>
      </c>
      <c r="BJ18" s="362" t="s">
        <v>226</v>
      </c>
      <c r="BK18" s="324">
        <v>368</v>
      </c>
      <c r="BL18" s="325">
        <v>154</v>
      </c>
      <c r="BM18" s="362">
        <v>0.6611111111111112</v>
      </c>
      <c r="BN18" s="324">
        <v>0</v>
      </c>
      <c r="BO18" s="325">
        <v>0</v>
      </c>
      <c r="BP18" s="362" t="s">
        <v>226</v>
      </c>
      <c r="BQ18" s="324">
        <v>4</v>
      </c>
      <c r="BR18" s="325">
        <v>0</v>
      </c>
      <c r="BS18" s="362">
        <v>0</v>
      </c>
    </row>
    <row r="19" spans="2:71" s="4" customFormat="1" x14ac:dyDescent="0.25">
      <c r="B19" s="321" t="s">
        <v>44</v>
      </c>
      <c r="C19" s="322">
        <v>6663</v>
      </c>
      <c r="D19" s="325">
        <v>1198</v>
      </c>
      <c r="E19" s="362">
        <v>0.21921317474839896</v>
      </c>
      <c r="F19" s="324">
        <v>2891</v>
      </c>
      <c r="G19" s="325">
        <v>0</v>
      </c>
      <c r="H19" s="362">
        <v>0</v>
      </c>
      <c r="I19" s="324">
        <v>81</v>
      </c>
      <c r="J19" s="325">
        <v>0</v>
      </c>
      <c r="K19" s="362">
        <v>0</v>
      </c>
      <c r="L19" s="324">
        <v>6</v>
      </c>
      <c r="M19" s="325">
        <v>0</v>
      </c>
      <c r="N19" s="362">
        <v>0</v>
      </c>
      <c r="O19" s="324">
        <v>0</v>
      </c>
      <c r="P19" s="325">
        <v>0</v>
      </c>
      <c r="Q19" s="362" t="s">
        <v>226</v>
      </c>
      <c r="R19" s="324">
        <v>624</v>
      </c>
      <c r="S19" s="325">
        <v>0</v>
      </c>
      <c r="T19" s="362">
        <v>0</v>
      </c>
      <c r="U19" s="324">
        <v>0</v>
      </c>
      <c r="V19" s="325">
        <v>0</v>
      </c>
      <c r="W19" s="362" t="s">
        <v>226</v>
      </c>
      <c r="X19" s="324">
        <v>1218</v>
      </c>
      <c r="Y19" s="325">
        <v>0</v>
      </c>
      <c r="Z19" s="362">
        <v>0</v>
      </c>
      <c r="AA19" s="324">
        <v>962</v>
      </c>
      <c r="AB19" s="325">
        <v>0</v>
      </c>
      <c r="AC19" s="362">
        <v>0</v>
      </c>
      <c r="AD19" s="324">
        <v>0</v>
      </c>
      <c r="AE19" s="325">
        <v>0</v>
      </c>
      <c r="AF19" s="362" t="s">
        <v>226</v>
      </c>
      <c r="AG19" s="324">
        <v>700</v>
      </c>
      <c r="AH19" s="325">
        <v>0</v>
      </c>
      <c r="AI19" s="362">
        <v>0</v>
      </c>
      <c r="AJ19" s="324">
        <v>0</v>
      </c>
      <c r="AK19" s="325">
        <v>0</v>
      </c>
      <c r="AL19" s="362" t="s">
        <v>226</v>
      </c>
      <c r="AM19" s="324">
        <v>0</v>
      </c>
      <c r="AN19" s="325">
        <v>0</v>
      </c>
      <c r="AO19" s="362" t="s">
        <v>226</v>
      </c>
      <c r="AP19" s="324">
        <v>0</v>
      </c>
      <c r="AQ19" s="325">
        <v>0</v>
      </c>
      <c r="AR19" s="362" t="s">
        <v>226</v>
      </c>
      <c r="AS19" s="324">
        <v>0</v>
      </c>
      <c r="AT19" s="325">
        <v>0</v>
      </c>
      <c r="AU19" s="362" t="s">
        <v>226</v>
      </c>
      <c r="AV19" s="324">
        <v>0</v>
      </c>
      <c r="AW19" s="325">
        <v>0</v>
      </c>
      <c r="AX19" s="362" t="s">
        <v>226</v>
      </c>
      <c r="AY19" s="324">
        <v>0</v>
      </c>
      <c r="AZ19" s="325">
        <v>0</v>
      </c>
      <c r="BA19" s="362" t="s">
        <v>226</v>
      </c>
      <c r="BB19" s="324">
        <v>700</v>
      </c>
      <c r="BC19" s="325">
        <v>0</v>
      </c>
      <c r="BD19" s="362">
        <v>0</v>
      </c>
      <c r="BE19" s="324">
        <v>0</v>
      </c>
      <c r="BF19" s="325">
        <v>0</v>
      </c>
      <c r="BG19" s="362" t="s">
        <v>226</v>
      </c>
      <c r="BH19" s="324">
        <v>0</v>
      </c>
      <c r="BI19" s="325">
        <v>0</v>
      </c>
      <c r="BJ19" s="362" t="s">
        <v>226</v>
      </c>
      <c r="BK19" s="324">
        <v>2990</v>
      </c>
      <c r="BL19" s="325">
        <v>1190</v>
      </c>
      <c r="BM19" s="362">
        <v>0.53380158033362601</v>
      </c>
      <c r="BN19" s="324">
        <v>15</v>
      </c>
      <c r="BO19" s="325">
        <v>0</v>
      </c>
      <c r="BP19" s="362">
        <v>0</v>
      </c>
      <c r="BQ19" s="324">
        <v>67</v>
      </c>
      <c r="BR19" s="325">
        <v>8</v>
      </c>
      <c r="BS19" s="362">
        <v>0.13559322033898313</v>
      </c>
    </row>
    <row r="20" spans="2:71" s="4" customFormat="1" x14ac:dyDescent="0.25">
      <c r="B20" s="321" t="s">
        <v>345</v>
      </c>
      <c r="C20" s="322">
        <v>1851</v>
      </c>
      <c r="D20" s="325">
        <v>608</v>
      </c>
      <c r="E20" s="362">
        <v>0.48913917940466622</v>
      </c>
      <c r="F20" s="324">
        <v>8</v>
      </c>
      <c r="G20" s="325">
        <v>0</v>
      </c>
      <c r="H20" s="362">
        <v>0</v>
      </c>
      <c r="I20" s="324">
        <v>0</v>
      </c>
      <c r="J20" s="325">
        <v>0</v>
      </c>
      <c r="K20" s="362" t="s">
        <v>226</v>
      </c>
      <c r="L20" s="324">
        <v>0</v>
      </c>
      <c r="M20" s="325">
        <v>0</v>
      </c>
      <c r="N20" s="362" t="s">
        <v>226</v>
      </c>
      <c r="O20" s="324">
        <v>0</v>
      </c>
      <c r="P20" s="325">
        <v>0</v>
      </c>
      <c r="Q20" s="362" t="s">
        <v>226</v>
      </c>
      <c r="R20" s="324">
        <v>0</v>
      </c>
      <c r="S20" s="325">
        <v>0</v>
      </c>
      <c r="T20" s="362" t="s">
        <v>226</v>
      </c>
      <c r="U20" s="324">
        <v>0</v>
      </c>
      <c r="V20" s="325">
        <v>0</v>
      </c>
      <c r="W20" s="362" t="s">
        <v>226</v>
      </c>
      <c r="X20" s="324">
        <v>0</v>
      </c>
      <c r="Y20" s="325">
        <v>0</v>
      </c>
      <c r="Z20" s="362" t="s">
        <v>226</v>
      </c>
      <c r="AA20" s="324">
        <v>0</v>
      </c>
      <c r="AB20" s="325">
        <v>0</v>
      </c>
      <c r="AC20" s="362" t="s">
        <v>226</v>
      </c>
      <c r="AD20" s="324">
        <v>8</v>
      </c>
      <c r="AE20" s="325">
        <v>0</v>
      </c>
      <c r="AF20" s="362">
        <v>0</v>
      </c>
      <c r="AG20" s="324">
        <v>0</v>
      </c>
      <c r="AH20" s="325">
        <v>0</v>
      </c>
      <c r="AI20" s="362" t="s">
        <v>226</v>
      </c>
      <c r="AJ20" s="324">
        <v>0</v>
      </c>
      <c r="AK20" s="325">
        <v>0</v>
      </c>
      <c r="AL20" s="362" t="s">
        <v>226</v>
      </c>
      <c r="AM20" s="324">
        <v>0</v>
      </c>
      <c r="AN20" s="325">
        <v>0</v>
      </c>
      <c r="AO20" s="362" t="s">
        <v>226</v>
      </c>
      <c r="AP20" s="324">
        <v>0</v>
      </c>
      <c r="AQ20" s="325">
        <v>0</v>
      </c>
      <c r="AR20" s="362" t="s">
        <v>226</v>
      </c>
      <c r="AS20" s="324">
        <v>0</v>
      </c>
      <c r="AT20" s="325">
        <v>0</v>
      </c>
      <c r="AU20" s="362" t="s">
        <v>226</v>
      </c>
      <c r="AV20" s="324">
        <v>0</v>
      </c>
      <c r="AW20" s="325">
        <v>0</v>
      </c>
      <c r="AX20" s="362" t="s">
        <v>226</v>
      </c>
      <c r="AY20" s="324">
        <v>0</v>
      </c>
      <c r="AZ20" s="325">
        <v>0</v>
      </c>
      <c r="BA20" s="362" t="s">
        <v>226</v>
      </c>
      <c r="BB20" s="324">
        <v>0</v>
      </c>
      <c r="BC20" s="325">
        <v>0</v>
      </c>
      <c r="BD20" s="362" t="s">
        <v>226</v>
      </c>
      <c r="BE20" s="324">
        <v>0</v>
      </c>
      <c r="BF20" s="325">
        <v>0</v>
      </c>
      <c r="BG20" s="362" t="s">
        <v>226</v>
      </c>
      <c r="BH20" s="324">
        <v>0</v>
      </c>
      <c r="BI20" s="325">
        <v>0</v>
      </c>
      <c r="BJ20" s="362" t="s">
        <v>226</v>
      </c>
      <c r="BK20" s="324">
        <v>1747</v>
      </c>
      <c r="BL20" s="325">
        <v>608</v>
      </c>
      <c r="BM20" s="362">
        <v>0.46927914852443164</v>
      </c>
      <c r="BN20" s="324">
        <v>81</v>
      </c>
      <c r="BO20" s="325">
        <v>0</v>
      </c>
      <c r="BP20" s="362">
        <v>0</v>
      </c>
      <c r="BQ20" s="324">
        <v>15</v>
      </c>
      <c r="BR20" s="325">
        <v>0</v>
      </c>
      <c r="BS20" s="362">
        <v>0</v>
      </c>
    </row>
    <row r="21" spans="2:71" s="4" customFormat="1" x14ac:dyDescent="0.25">
      <c r="B21" s="321" t="s">
        <v>346</v>
      </c>
      <c r="C21" s="322">
        <v>3206</v>
      </c>
      <c r="D21" s="325">
        <v>969</v>
      </c>
      <c r="E21" s="362">
        <v>0.43316942333482333</v>
      </c>
      <c r="F21" s="324">
        <v>36</v>
      </c>
      <c r="G21" s="325">
        <v>0</v>
      </c>
      <c r="H21" s="362">
        <v>0</v>
      </c>
      <c r="I21" s="324">
        <v>0</v>
      </c>
      <c r="J21" s="325">
        <v>0</v>
      </c>
      <c r="K21" s="362" t="s">
        <v>226</v>
      </c>
      <c r="L21" s="324">
        <v>0</v>
      </c>
      <c r="M21" s="325">
        <v>0</v>
      </c>
      <c r="N21" s="362" t="s">
        <v>226</v>
      </c>
      <c r="O21" s="324">
        <v>8</v>
      </c>
      <c r="P21" s="325">
        <v>0</v>
      </c>
      <c r="Q21" s="362">
        <v>0</v>
      </c>
      <c r="R21" s="324">
        <v>0</v>
      </c>
      <c r="S21" s="325">
        <v>0</v>
      </c>
      <c r="T21" s="362" t="s">
        <v>226</v>
      </c>
      <c r="U21" s="324">
        <v>0</v>
      </c>
      <c r="V21" s="325">
        <v>0</v>
      </c>
      <c r="W21" s="362" t="s">
        <v>226</v>
      </c>
      <c r="X21" s="324">
        <v>0</v>
      </c>
      <c r="Y21" s="325">
        <v>0</v>
      </c>
      <c r="Z21" s="362" t="s">
        <v>226</v>
      </c>
      <c r="AA21" s="324">
        <v>0</v>
      </c>
      <c r="AB21" s="325">
        <v>0</v>
      </c>
      <c r="AC21" s="362" t="s">
        <v>226</v>
      </c>
      <c r="AD21" s="324">
        <v>28</v>
      </c>
      <c r="AE21" s="325">
        <v>0</v>
      </c>
      <c r="AF21" s="362">
        <v>0</v>
      </c>
      <c r="AG21" s="324">
        <v>19</v>
      </c>
      <c r="AH21" s="325">
        <v>7</v>
      </c>
      <c r="AI21" s="362">
        <v>0.58333333333333326</v>
      </c>
      <c r="AJ21" s="324">
        <v>0</v>
      </c>
      <c r="AK21" s="325">
        <v>0</v>
      </c>
      <c r="AL21" s="362" t="s">
        <v>226</v>
      </c>
      <c r="AM21" s="324">
        <v>0</v>
      </c>
      <c r="AN21" s="325">
        <v>0</v>
      </c>
      <c r="AO21" s="362" t="s">
        <v>226</v>
      </c>
      <c r="AP21" s="324">
        <v>0</v>
      </c>
      <c r="AQ21" s="325">
        <v>0</v>
      </c>
      <c r="AR21" s="362" t="s">
        <v>226</v>
      </c>
      <c r="AS21" s="324">
        <v>0</v>
      </c>
      <c r="AT21" s="325">
        <v>0</v>
      </c>
      <c r="AU21" s="362" t="s">
        <v>226</v>
      </c>
      <c r="AV21" s="324">
        <v>0</v>
      </c>
      <c r="AW21" s="325">
        <v>0</v>
      </c>
      <c r="AX21" s="362" t="s">
        <v>226</v>
      </c>
      <c r="AY21" s="324">
        <v>0</v>
      </c>
      <c r="AZ21" s="325">
        <v>0</v>
      </c>
      <c r="BA21" s="362" t="s">
        <v>226</v>
      </c>
      <c r="BB21" s="324">
        <v>0</v>
      </c>
      <c r="BC21" s="325">
        <v>0</v>
      </c>
      <c r="BD21" s="362" t="s">
        <v>226</v>
      </c>
      <c r="BE21" s="324">
        <v>19</v>
      </c>
      <c r="BF21" s="325">
        <v>7</v>
      </c>
      <c r="BG21" s="362">
        <v>0.58333333333333326</v>
      </c>
      <c r="BH21" s="324">
        <v>0</v>
      </c>
      <c r="BI21" s="325">
        <v>0</v>
      </c>
      <c r="BJ21" s="362" t="s">
        <v>226</v>
      </c>
      <c r="BK21" s="324">
        <v>3037</v>
      </c>
      <c r="BL21" s="325">
        <v>970</v>
      </c>
      <c r="BM21" s="362">
        <v>0.62634822804314338</v>
      </c>
      <c r="BN21" s="324">
        <v>0</v>
      </c>
      <c r="BO21" s="325">
        <v>0</v>
      </c>
      <c r="BP21" s="362" t="s">
        <v>226</v>
      </c>
      <c r="BQ21" s="324">
        <v>114</v>
      </c>
      <c r="BR21" s="325">
        <v>-8</v>
      </c>
      <c r="BS21" s="362">
        <v>-6.557377049180324E-2</v>
      </c>
    </row>
    <row r="22" spans="2:71" s="4" customFormat="1" x14ac:dyDescent="0.25">
      <c r="B22" s="321" t="s">
        <v>347</v>
      </c>
      <c r="C22" s="322">
        <v>5711</v>
      </c>
      <c r="D22" s="325">
        <v>1615</v>
      </c>
      <c r="E22" s="362">
        <v>0.394287109375</v>
      </c>
      <c r="F22" s="324">
        <v>1144</v>
      </c>
      <c r="G22" s="325">
        <v>-7</v>
      </c>
      <c r="H22" s="362">
        <v>-6.0816681146829144E-3</v>
      </c>
      <c r="I22" s="324">
        <v>164</v>
      </c>
      <c r="J22" s="325">
        <v>0</v>
      </c>
      <c r="K22" s="362">
        <v>0</v>
      </c>
      <c r="L22" s="324">
        <v>46</v>
      </c>
      <c r="M22" s="325">
        <v>4</v>
      </c>
      <c r="N22" s="362">
        <v>9.5238095238095344E-2</v>
      </c>
      <c r="O22" s="324">
        <v>322</v>
      </c>
      <c r="P22" s="325">
        <v>0</v>
      </c>
      <c r="Q22" s="362">
        <v>0</v>
      </c>
      <c r="R22" s="324">
        <v>612</v>
      </c>
      <c r="S22" s="325">
        <v>-11</v>
      </c>
      <c r="T22" s="362">
        <v>-1.7656500802568198E-2</v>
      </c>
      <c r="U22" s="324">
        <v>0</v>
      </c>
      <c r="V22" s="325">
        <v>0</v>
      </c>
      <c r="W22" s="362" t="s">
        <v>226</v>
      </c>
      <c r="X22" s="324">
        <v>0</v>
      </c>
      <c r="Y22" s="325">
        <v>0</v>
      </c>
      <c r="Z22" s="362" t="s">
        <v>226</v>
      </c>
      <c r="AA22" s="324">
        <v>0</v>
      </c>
      <c r="AB22" s="325">
        <v>0</v>
      </c>
      <c r="AC22" s="362" t="s">
        <v>226</v>
      </c>
      <c r="AD22" s="324">
        <v>0</v>
      </c>
      <c r="AE22" s="325">
        <v>0</v>
      </c>
      <c r="AF22" s="362" t="s">
        <v>226</v>
      </c>
      <c r="AG22" s="324">
        <v>241</v>
      </c>
      <c r="AH22" s="325">
        <v>-4</v>
      </c>
      <c r="AI22" s="362">
        <v>-1.6326530612244872E-2</v>
      </c>
      <c r="AJ22" s="324">
        <v>197</v>
      </c>
      <c r="AK22" s="325">
        <v>0</v>
      </c>
      <c r="AL22" s="362">
        <v>0</v>
      </c>
      <c r="AM22" s="324">
        <v>0</v>
      </c>
      <c r="AN22" s="325">
        <v>0</v>
      </c>
      <c r="AO22" s="362" t="s">
        <v>226</v>
      </c>
      <c r="AP22" s="324">
        <v>0</v>
      </c>
      <c r="AQ22" s="325">
        <v>0</v>
      </c>
      <c r="AR22" s="362" t="s">
        <v>226</v>
      </c>
      <c r="AS22" s="324">
        <v>0</v>
      </c>
      <c r="AT22" s="325">
        <v>0</v>
      </c>
      <c r="AU22" s="362" t="s">
        <v>226</v>
      </c>
      <c r="AV22" s="324">
        <v>0</v>
      </c>
      <c r="AW22" s="325">
        <v>0</v>
      </c>
      <c r="AX22" s="362" t="s">
        <v>226</v>
      </c>
      <c r="AY22" s="324">
        <v>0</v>
      </c>
      <c r="AZ22" s="325">
        <v>0</v>
      </c>
      <c r="BA22" s="362" t="s">
        <v>226</v>
      </c>
      <c r="BB22" s="324">
        <v>0</v>
      </c>
      <c r="BC22" s="325">
        <v>0</v>
      </c>
      <c r="BD22" s="362" t="s">
        <v>226</v>
      </c>
      <c r="BE22" s="324">
        <v>38</v>
      </c>
      <c r="BF22" s="325">
        <v>-4</v>
      </c>
      <c r="BG22" s="362">
        <v>-9.5238095238095233E-2</v>
      </c>
      <c r="BH22" s="324">
        <v>6</v>
      </c>
      <c r="BI22" s="325">
        <v>0</v>
      </c>
      <c r="BJ22" s="362" t="s">
        <v>226</v>
      </c>
      <c r="BK22" s="324">
        <v>4222</v>
      </c>
      <c r="BL22" s="325">
        <v>1626</v>
      </c>
      <c r="BM22" s="362">
        <v>0.45144804088586032</v>
      </c>
      <c r="BN22" s="324">
        <v>22</v>
      </c>
      <c r="BO22" s="325">
        <v>0</v>
      </c>
      <c r="BP22" s="362">
        <v>0</v>
      </c>
      <c r="BQ22" s="324">
        <v>82</v>
      </c>
      <c r="BR22" s="325">
        <v>0</v>
      </c>
      <c r="BS22" s="362">
        <v>0</v>
      </c>
    </row>
    <row r="23" spans="2:71" s="4" customFormat="1" x14ac:dyDescent="0.25">
      <c r="B23" s="321" t="s">
        <v>348</v>
      </c>
      <c r="C23" s="322">
        <v>878</v>
      </c>
      <c r="D23" s="325">
        <v>265</v>
      </c>
      <c r="E23" s="362">
        <v>0.43230016313213704</v>
      </c>
      <c r="F23" s="324">
        <v>0</v>
      </c>
      <c r="G23" s="325">
        <v>0</v>
      </c>
      <c r="H23" s="362" t="s">
        <v>226</v>
      </c>
      <c r="I23" s="324">
        <v>0</v>
      </c>
      <c r="J23" s="325">
        <v>0</v>
      </c>
      <c r="K23" s="362" t="s">
        <v>226</v>
      </c>
      <c r="L23" s="324">
        <v>0</v>
      </c>
      <c r="M23" s="325">
        <v>0</v>
      </c>
      <c r="N23" s="362" t="s">
        <v>226</v>
      </c>
      <c r="O23" s="324">
        <v>0</v>
      </c>
      <c r="P23" s="325">
        <v>0</v>
      </c>
      <c r="Q23" s="362" t="s">
        <v>226</v>
      </c>
      <c r="R23" s="324">
        <v>0</v>
      </c>
      <c r="S23" s="325">
        <v>0</v>
      </c>
      <c r="T23" s="362" t="s">
        <v>226</v>
      </c>
      <c r="U23" s="324">
        <v>0</v>
      </c>
      <c r="V23" s="325">
        <v>0</v>
      </c>
      <c r="W23" s="362" t="s">
        <v>226</v>
      </c>
      <c r="X23" s="324">
        <v>0</v>
      </c>
      <c r="Y23" s="325">
        <v>0</v>
      </c>
      <c r="Z23" s="362" t="s">
        <v>226</v>
      </c>
      <c r="AA23" s="324">
        <v>0</v>
      </c>
      <c r="AB23" s="325">
        <v>0</v>
      </c>
      <c r="AC23" s="362" t="s">
        <v>226</v>
      </c>
      <c r="AD23" s="324">
        <v>0</v>
      </c>
      <c r="AE23" s="325">
        <v>0</v>
      </c>
      <c r="AF23" s="362" t="s">
        <v>226</v>
      </c>
      <c r="AG23" s="324">
        <v>0</v>
      </c>
      <c r="AH23" s="325">
        <v>0</v>
      </c>
      <c r="AI23" s="362" t="s">
        <v>226</v>
      </c>
      <c r="AJ23" s="324">
        <v>0</v>
      </c>
      <c r="AK23" s="325">
        <v>0</v>
      </c>
      <c r="AL23" s="362" t="s">
        <v>226</v>
      </c>
      <c r="AM23" s="324">
        <v>0</v>
      </c>
      <c r="AN23" s="325">
        <v>0</v>
      </c>
      <c r="AO23" s="362" t="s">
        <v>226</v>
      </c>
      <c r="AP23" s="324">
        <v>0</v>
      </c>
      <c r="AQ23" s="325">
        <v>0</v>
      </c>
      <c r="AR23" s="362" t="s">
        <v>226</v>
      </c>
      <c r="AS23" s="324">
        <v>0</v>
      </c>
      <c r="AT23" s="325">
        <v>0</v>
      </c>
      <c r="AU23" s="362" t="s">
        <v>226</v>
      </c>
      <c r="AV23" s="324">
        <v>0</v>
      </c>
      <c r="AW23" s="325">
        <v>0</v>
      </c>
      <c r="AX23" s="362" t="s">
        <v>226</v>
      </c>
      <c r="AY23" s="324">
        <v>0</v>
      </c>
      <c r="AZ23" s="325">
        <v>0</v>
      </c>
      <c r="BA23" s="362" t="s">
        <v>226</v>
      </c>
      <c r="BB23" s="324">
        <v>0</v>
      </c>
      <c r="BC23" s="325">
        <v>0</v>
      </c>
      <c r="BD23" s="362" t="s">
        <v>226</v>
      </c>
      <c r="BE23" s="324">
        <v>0</v>
      </c>
      <c r="BF23" s="325">
        <v>0</v>
      </c>
      <c r="BG23" s="362" t="s">
        <v>226</v>
      </c>
      <c r="BH23" s="324">
        <v>0</v>
      </c>
      <c r="BI23" s="325">
        <v>0</v>
      </c>
      <c r="BJ23" s="362" t="s">
        <v>226</v>
      </c>
      <c r="BK23" s="324">
        <v>852</v>
      </c>
      <c r="BL23" s="325">
        <v>265</v>
      </c>
      <c r="BM23" s="362">
        <v>0.69755058572949946</v>
      </c>
      <c r="BN23" s="324">
        <v>0</v>
      </c>
      <c r="BO23" s="325">
        <v>0</v>
      </c>
      <c r="BP23" s="362" t="s">
        <v>226</v>
      </c>
      <c r="BQ23" s="324">
        <v>26</v>
      </c>
      <c r="BR23" s="325">
        <v>0</v>
      </c>
      <c r="BS23" s="362">
        <v>0</v>
      </c>
    </row>
    <row r="24" spans="2:71" s="4" customFormat="1" x14ac:dyDescent="0.25">
      <c r="B24" s="321" t="s">
        <v>349</v>
      </c>
      <c r="C24" s="322">
        <v>1847</v>
      </c>
      <c r="D24" s="325">
        <v>655</v>
      </c>
      <c r="E24" s="362">
        <v>0.54949664429530198</v>
      </c>
      <c r="F24" s="324">
        <v>111</v>
      </c>
      <c r="G24" s="325">
        <v>0</v>
      </c>
      <c r="H24" s="362">
        <v>0</v>
      </c>
      <c r="I24" s="324">
        <v>8</v>
      </c>
      <c r="J24" s="325">
        <v>0</v>
      </c>
      <c r="K24" s="362">
        <v>0</v>
      </c>
      <c r="L24" s="324">
        <v>15</v>
      </c>
      <c r="M24" s="325">
        <v>0</v>
      </c>
      <c r="N24" s="362">
        <v>0</v>
      </c>
      <c r="O24" s="324">
        <v>74</v>
      </c>
      <c r="P24" s="325">
        <v>0</v>
      </c>
      <c r="Q24" s="362">
        <v>0</v>
      </c>
      <c r="R24" s="324">
        <v>0</v>
      </c>
      <c r="S24" s="325">
        <v>0</v>
      </c>
      <c r="T24" s="362" t="s">
        <v>226</v>
      </c>
      <c r="U24" s="324">
        <v>0</v>
      </c>
      <c r="V24" s="325">
        <v>0</v>
      </c>
      <c r="W24" s="362" t="s">
        <v>226</v>
      </c>
      <c r="X24" s="324">
        <v>0</v>
      </c>
      <c r="Y24" s="325">
        <v>0</v>
      </c>
      <c r="Z24" s="362" t="s">
        <v>226</v>
      </c>
      <c r="AA24" s="324">
        <v>0</v>
      </c>
      <c r="AB24" s="325">
        <v>0</v>
      </c>
      <c r="AC24" s="362" t="s">
        <v>226</v>
      </c>
      <c r="AD24" s="324">
        <v>14</v>
      </c>
      <c r="AE24" s="325">
        <v>0</v>
      </c>
      <c r="AF24" s="362">
        <v>0</v>
      </c>
      <c r="AG24" s="324">
        <v>48</v>
      </c>
      <c r="AH24" s="325">
        <v>0</v>
      </c>
      <c r="AI24" s="362">
        <v>0</v>
      </c>
      <c r="AJ24" s="324">
        <v>30</v>
      </c>
      <c r="AK24" s="325">
        <v>0</v>
      </c>
      <c r="AL24" s="362">
        <v>0</v>
      </c>
      <c r="AM24" s="324">
        <v>0</v>
      </c>
      <c r="AN24" s="325">
        <v>0</v>
      </c>
      <c r="AO24" s="362" t="s">
        <v>226</v>
      </c>
      <c r="AP24" s="324">
        <v>0</v>
      </c>
      <c r="AQ24" s="325">
        <v>0</v>
      </c>
      <c r="AR24" s="362" t="s">
        <v>226</v>
      </c>
      <c r="AS24" s="324">
        <v>0</v>
      </c>
      <c r="AT24" s="325">
        <v>0</v>
      </c>
      <c r="AU24" s="362" t="s">
        <v>226</v>
      </c>
      <c r="AV24" s="324">
        <v>0</v>
      </c>
      <c r="AW24" s="325">
        <v>0</v>
      </c>
      <c r="AX24" s="362" t="s">
        <v>226</v>
      </c>
      <c r="AY24" s="324">
        <v>0</v>
      </c>
      <c r="AZ24" s="325">
        <v>0</v>
      </c>
      <c r="BA24" s="362" t="s">
        <v>226</v>
      </c>
      <c r="BB24" s="324">
        <v>0</v>
      </c>
      <c r="BC24" s="325">
        <v>0</v>
      </c>
      <c r="BD24" s="362" t="s">
        <v>226</v>
      </c>
      <c r="BE24" s="324">
        <v>14</v>
      </c>
      <c r="BF24" s="325">
        <v>0</v>
      </c>
      <c r="BG24" s="362">
        <v>0</v>
      </c>
      <c r="BH24" s="324">
        <v>4</v>
      </c>
      <c r="BI24" s="325">
        <v>0</v>
      </c>
      <c r="BJ24" s="362" t="s">
        <v>226</v>
      </c>
      <c r="BK24" s="324">
        <v>1594</v>
      </c>
      <c r="BL24" s="325">
        <v>655</v>
      </c>
      <c r="BM24" s="362">
        <v>0.64811691961776274</v>
      </c>
      <c r="BN24" s="324">
        <v>28</v>
      </c>
      <c r="BO24" s="325">
        <v>0</v>
      </c>
      <c r="BP24" s="362">
        <v>0</v>
      </c>
      <c r="BQ24" s="324">
        <v>66</v>
      </c>
      <c r="BR24" s="325">
        <v>0</v>
      </c>
      <c r="BS24" s="362">
        <v>0</v>
      </c>
    </row>
    <row r="25" spans="2:71" s="4" customFormat="1" x14ac:dyDescent="0.25">
      <c r="B25" s="321" t="s">
        <v>45</v>
      </c>
      <c r="C25" s="322">
        <v>26228</v>
      </c>
      <c r="D25" s="325">
        <v>1898</v>
      </c>
      <c r="E25" s="362">
        <v>7.8010686395396656E-2</v>
      </c>
      <c r="F25" s="324">
        <v>15945</v>
      </c>
      <c r="G25" s="325">
        <v>13</v>
      </c>
      <c r="H25" s="362">
        <v>8.1596786341964211E-4</v>
      </c>
      <c r="I25" s="324">
        <v>131</v>
      </c>
      <c r="J25" s="325">
        <v>31</v>
      </c>
      <c r="K25" s="362">
        <v>0.31000000000000005</v>
      </c>
      <c r="L25" s="324">
        <v>317</v>
      </c>
      <c r="M25" s="325">
        <v>0</v>
      </c>
      <c r="N25" s="362">
        <v>0</v>
      </c>
      <c r="O25" s="324">
        <v>2286</v>
      </c>
      <c r="P25" s="325">
        <v>0</v>
      </c>
      <c r="Q25" s="362">
        <v>0</v>
      </c>
      <c r="R25" s="324">
        <v>12669</v>
      </c>
      <c r="S25" s="325">
        <v>-18</v>
      </c>
      <c r="T25" s="362">
        <v>-1.4187751241427904E-3</v>
      </c>
      <c r="U25" s="324">
        <v>0</v>
      </c>
      <c r="V25" s="325">
        <v>0</v>
      </c>
      <c r="W25" s="362" t="s">
        <v>226</v>
      </c>
      <c r="X25" s="324">
        <v>542</v>
      </c>
      <c r="Y25" s="325">
        <v>0</v>
      </c>
      <c r="Z25" s="362">
        <v>0</v>
      </c>
      <c r="AA25" s="324">
        <v>0</v>
      </c>
      <c r="AB25" s="325">
        <v>0</v>
      </c>
      <c r="AC25" s="362" t="s">
        <v>226</v>
      </c>
      <c r="AD25" s="324">
        <v>0</v>
      </c>
      <c r="AE25" s="325">
        <v>0</v>
      </c>
      <c r="AF25" s="362" t="s">
        <v>226</v>
      </c>
      <c r="AG25" s="324">
        <v>4419</v>
      </c>
      <c r="AH25" s="325">
        <v>-421</v>
      </c>
      <c r="AI25" s="362">
        <v>-8.6983471074380203E-2</v>
      </c>
      <c r="AJ25" s="324">
        <v>182</v>
      </c>
      <c r="AK25" s="325">
        <v>0</v>
      </c>
      <c r="AL25" s="362">
        <v>0</v>
      </c>
      <c r="AM25" s="324">
        <v>657</v>
      </c>
      <c r="AN25" s="325">
        <v>0</v>
      </c>
      <c r="AO25" s="362">
        <v>0</v>
      </c>
      <c r="AP25" s="324">
        <v>2753</v>
      </c>
      <c r="AQ25" s="325">
        <v>-421</v>
      </c>
      <c r="AR25" s="362">
        <v>-0.13264020163831125</v>
      </c>
      <c r="AS25" s="324">
        <v>0</v>
      </c>
      <c r="AT25" s="325">
        <v>0</v>
      </c>
      <c r="AU25" s="362" t="s">
        <v>226</v>
      </c>
      <c r="AV25" s="324">
        <v>315</v>
      </c>
      <c r="AW25" s="325">
        <v>0</v>
      </c>
      <c r="AX25" s="362">
        <v>0</v>
      </c>
      <c r="AY25" s="324">
        <v>512</v>
      </c>
      <c r="AZ25" s="325">
        <v>0</v>
      </c>
      <c r="BA25" s="362">
        <v>0</v>
      </c>
      <c r="BB25" s="324">
        <v>0</v>
      </c>
      <c r="BC25" s="325">
        <v>0</v>
      </c>
      <c r="BD25" s="362" t="s">
        <v>226</v>
      </c>
      <c r="BE25" s="324">
        <v>0</v>
      </c>
      <c r="BF25" s="325">
        <v>0</v>
      </c>
      <c r="BG25" s="362" t="s">
        <v>226</v>
      </c>
      <c r="BH25" s="324">
        <v>0</v>
      </c>
      <c r="BI25" s="325">
        <v>0</v>
      </c>
      <c r="BJ25" s="362" t="s">
        <v>226</v>
      </c>
      <c r="BK25" s="324">
        <v>5864</v>
      </c>
      <c r="BL25" s="325">
        <v>2306</v>
      </c>
      <c r="BM25" s="362">
        <v>0.8545780969479353</v>
      </c>
      <c r="BN25" s="324">
        <v>0</v>
      </c>
      <c r="BO25" s="325">
        <v>0</v>
      </c>
      <c r="BP25" s="362" t="s">
        <v>226</v>
      </c>
      <c r="BQ25" s="324">
        <v>0</v>
      </c>
      <c r="BR25" s="325">
        <v>0</v>
      </c>
      <c r="BS25" s="362" t="s">
        <v>226</v>
      </c>
    </row>
    <row r="26" spans="2:71" s="4" customFormat="1" x14ac:dyDescent="0.25">
      <c r="B26" s="321" t="s">
        <v>350</v>
      </c>
      <c r="C26" s="322">
        <v>2988</v>
      </c>
      <c r="D26" s="325">
        <v>473</v>
      </c>
      <c r="E26" s="362">
        <v>0.18807157057654078</v>
      </c>
      <c r="F26" s="324">
        <v>1355</v>
      </c>
      <c r="G26" s="325">
        <v>0</v>
      </c>
      <c r="H26" s="362">
        <v>0</v>
      </c>
      <c r="I26" s="324">
        <v>0</v>
      </c>
      <c r="J26" s="325">
        <v>0</v>
      </c>
      <c r="K26" s="362" t="s">
        <v>226</v>
      </c>
      <c r="L26" s="324">
        <v>0</v>
      </c>
      <c r="M26" s="325">
        <v>0</v>
      </c>
      <c r="N26" s="362" t="s">
        <v>226</v>
      </c>
      <c r="O26" s="324">
        <v>496</v>
      </c>
      <c r="P26" s="325">
        <v>0</v>
      </c>
      <c r="Q26" s="362">
        <v>0</v>
      </c>
      <c r="R26" s="324">
        <v>859</v>
      </c>
      <c r="S26" s="325">
        <v>0</v>
      </c>
      <c r="T26" s="362">
        <v>0</v>
      </c>
      <c r="U26" s="324">
        <v>0</v>
      </c>
      <c r="V26" s="325">
        <v>0</v>
      </c>
      <c r="W26" s="362" t="s">
        <v>226</v>
      </c>
      <c r="X26" s="324">
        <v>0</v>
      </c>
      <c r="Y26" s="325">
        <v>0</v>
      </c>
      <c r="Z26" s="362" t="s">
        <v>226</v>
      </c>
      <c r="AA26" s="324">
        <v>0</v>
      </c>
      <c r="AB26" s="325">
        <v>0</v>
      </c>
      <c r="AC26" s="362" t="s">
        <v>226</v>
      </c>
      <c r="AD26" s="324">
        <v>0</v>
      </c>
      <c r="AE26" s="325">
        <v>0</v>
      </c>
      <c r="AF26" s="362" t="s">
        <v>226</v>
      </c>
      <c r="AG26" s="324">
        <v>355</v>
      </c>
      <c r="AH26" s="325">
        <v>-3</v>
      </c>
      <c r="AI26" s="362">
        <v>-8.379888268156388E-3</v>
      </c>
      <c r="AJ26" s="324">
        <v>160</v>
      </c>
      <c r="AK26" s="325">
        <v>0</v>
      </c>
      <c r="AL26" s="362">
        <v>0</v>
      </c>
      <c r="AM26" s="324">
        <v>0</v>
      </c>
      <c r="AN26" s="325">
        <v>0</v>
      </c>
      <c r="AO26" s="362" t="s">
        <v>226</v>
      </c>
      <c r="AP26" s="324">
        <v>178</v>
      </c>
      <c r="AQ26" s="325">
        <v>0</v>
      </c>
      <c r="AR26" s="362">
        <v>0</v>
      </c>
      <c r="AS26" s="324">
        <v>0</v>
      </c>
      <c r="AT26" s="325">
        <v>0</v>
      </c>
      <c r="AU26" s="362" t="s">
        <v>226</v>
      </c>
      <c r="AV26" s="324">
        <v>0</v>
      </c>
      <c r="AW26" s="325">
        <v>0</v>
      </c>
      <c r="AX26" s="362" t="s">
        <v>226</v>
      </c>
      <c r="AY26" s="324">
        <v>0</v>
      </c>
      <c r="AZ26" s="325">
        <v>0</v>
      </c>
      <c r="BA26" s="362" t="s">
        <v>226</v>
      </c>
      <c r="BB26" s="324">
        <v>0</v>
      </c>
      <c r="BC26" s="325">
        <v>0</v>
      </c>
      <c r="BD26" s="362" t="s">
        <v>226</v>
      </c>
      <c r="BE26" s="324">
        <v>17</v>
      </c>
      <c r="BF26" s="325">
        <v>-3</v>
      </c>
      <c r="BG26" s="362">
        <v>-0.15000000000000002</v>
      </c>
      <c r="BH26" s="324">
        <v>0</v>
      </c>
      <c r="BI26" s="325">
        <v>0</v>
      </c>
      <c r="BJ26" s="362" t="s">
        <v>226</v>
      </c>
      <c r="BK26" s="324">
        <v>1033</v>
      </c>
      <c r="BL26" s="325">
        <v>476</v>
      </c>
      <c r="BM26" s="362">
        <v>0.78391019644527593</v>
      </c>
      <c r="BN26" s="324">
        <v>90</v>
      </c>
      <c r="BO26" s="325">
        <v>0</v>
      </c>
      <c r="BP26" s="362">
        <v>0</v>
      </c>
      <c r="BQ26" s="324">
        <v>155</v>
      </c>
      <c r="BR26" s="325">
        <v>0</v>
      </c>
      <c r="BS26" s="362">
        <v>0</v>
      </c>
    </row>
    <row r="27" spans="2:71" s="4" customFormat="1" x14ac:dyDescent="0.25">
      <c r="B27" s="321" t="s">
        <v>351</v>
      </c>
      <c r="C27" s="322">
        <v>1984</v>
      </c>
      <c r="D27" s="325">
        <v>838</v>
      </c>
      <c r="E27" s="362">
        <v>0.7312390924956369</v>
      </c>
      <c r="F27" s="324">
        <v>21</v>
      </c>
      <c r="G27" s="325">
        <v>0</v>
      </c>
      <c r="H27" s="362">
        <v>0</v>
      </c>
      <c r="I27" s="324">
        <v>14</v>
      </c>
      <c r="J27" s="325">
        <v>0</v>
      </c>
      <c r="K27" s="362">
        <v>0</v>
      </c>
      <c r="L27" s="324">
        <v>7</v>
      </c>
      <c r="M27" s="325">
        <v>0</v>
      </c>
      <c r="N27" s="362">
        <v>0</v>
      </c>
      <c r="O27" s="324">
        <v>0</v>
      </c>
      <c r="P27" s="325">
        <v>0</v>
      </c>
      <c r="Q27" s="362" t="s">
        <v>226</v>
      </c>
      <c r="R27" s="324">
        <v>0</v>
      </c>
      <c r="S27" s="325">
        <v>0</v>
      </c>
      <c r="T27" s="362" t="s">
        <v>226</v>
      </c>
      <c r="U27" s="324">
        <v>0</v>
      </c>
      <c r="V27" s="325">
        <v>0</v>
      </c>
      <c r="W27" s="362" t="s">
        <v>226</v>
      </c>
      <c r="X27" s="324">
        <v>0</v>
      </c>
      <c r="Y27" s="325">
        <v>0</v>
      </c>
      <c r="Z27" s="362" t="s">
        <v>226</v>
      </c>
      <c r="AA27" s="324">
        <v>0</v>
      </c>
      <c r="AB27" s="325">
        <v>0</v>
      </c>
      <c r="AC27" s="362" t="s">
        <v>226</v>
      </c>
      <c r="AD27" s="324">
        <v>0</v>
      </c>
      <c r="AE27" s="325">
        <v>0</v>
      </c>
      <c r="AF27" s="362" t="s">
        <v>226</v>
      </c>
      <c r="AG27" s="324">
        <v>7</v>
      </c>
      <c r="AH27" s="325">
        <v>0</v>
      </c>
      <c r="AI27" s="362">
        <v>0</v>
      </c>
      <c r="AJ27" s="324">
        <v>0</v>
      </c>
      <c r="AK27" s="325">
        <v>0</v>
      </c>
      <c r="AL27" s="362" t="s">
        <v>226</v>
      </c>
      <c r="AM27" s="324">
        <v>0</v>
      </c>
      <c r="AN27" s="325">
        <v>0</v>
      </c>
      <c r="AO27" s="362" t="s">
        <v>226</v>
      </c>
      <c r="AP27" s="324">
        <v>0</v>
      </c>
      <c r="AQ27" s="325">
        <v>0</v>
      </c>
      <c r="AR27" s="362" t="s">
        <v>226</v>
      </c>
      <c r="AS27" s="324">
        <v>0</v>
      </c>
      <c r="AT27" s="325">
        <v>0</v>
      </c>
      <c r="AU27" s="362" t="s">
        <v>226</v>
      </c>
      <c r="AV27" s="324">
        <v>0</v>
      </c>
      <c r="AW27" s="325">
        <v>0</v>
      </c>
      <c r="AX27" s="362" t="s">
        <v>226</v>
      </c>
      <c r="AY27" s="324">
        <v>0</v>
      </c>
      <c r="AZ27" s="325">
        <v>0</v>
      </c>
      <c r="BA27" s="362" t="s">
        <v>226</v>
      </c>
      <c r="BB27" s="324">
        <v>0</v>
      </c>
      <c r="BC27" s="325">
        <v>0</v>
      </c>
      <c r="BD27" s="362" t="s">
        <v>226</v>
      </c>
      <c r="BE27" s="324">
        <v>0</v>
      </c>
      <c r="BF27" s="325">
        <v>0</v>
      </c>
      <c r="BG27" s="362" t="s">
        <v>226</v>
      </c>
      <c r="BH27" s="324">
        <v>7</v>
      </c>
      <c r="BI27" s="325">
        <v>0</v>
      </c>
      <c r="BJ27" s="362" t="s">
        <v>226</v>
      </c>
      <c r="BK27" s="324">
        <v>1907</v>
      </c>
      <c r="BL27" s="325">
        <v>838</v>
      </c>
      <c r="BM27" s="362">
        <v>0.59558823529411775</v>
      </c>
      <c r="BN27" s="324">
        <v>20</v>
      </c>
      <c r="BO27" s="325">
        <v>0</v>
      </c>
      <c r="BP27" s="362">
        <v>0</v>
      </c>
      <c r="BQ27" s="324">
        <v>29</v>
      </c>
      <c r="BR27" s="325">
        <v>0</v>
      </c>
      <c r="BS27" s="362">
        <v>0</v>
      </c>
    </row>
    <row r="28" spans="2:71" s="4" customFormat="1" x14ac:dyDescent="0.25">
      <c r="B28" s="321" t="s">
        <v>352</v>
      </c>
      <c r="C28" s="322">
        <v>257</v>
      </c>
      <c r="D28" s="325">
        <v>81</v>
      </c>
      <c r="E28" s="362">
        <v>0.46022727272727271</v>
      </c>
      <c r="F28" s="324">
        <v>0</v>
      </c>
      <c r="G28" s="325">
        <v>0</v>
      </c>
      <c r="H28" s="362" t="s">
        <v>226</v>
      </c>
      <c r="I28" s="324">
        <v>0</v>
      </c>
      <c r="J28" s="325">
        <v>0</v>
      </c>
      <c r="K28" s="362" t="s">
        <v>226</v>
      </c>
      <c r="L28" s="324">
        <v>0</v>
      </c>
      <c r="M28" s="325">
        <v>0</v>
      </c>
      <c r="N28" s="362" t="s">
        <v>226</v>
      </c>
      <c r="O28" s="324">
        <v>0</v>
      </c>
      <c r="P28" s="325">
        <v>0</v>
      </c>
      <c r="Q28" s="362" t="s">
        <v>226</v>
      </c>
      <c r="R28" s="324">
        <v>0</v>
      </c>
      <c r="S28" s="325">
        <v>0</v>
      </c>
      <c r="T28" s="362" t="s">
        <v>226</v>
      </c>
      <c r="U28" s="324">
        <v>0</v>
      </c>
      <c r="V28" s="325">
        <v>0</v>
      </c>
      <c r="W28" s="362" t="s">
        <v>226</v>
      </c>
      <c r="X28" s="324">
        <v>0</v>
      </c>
      <c r="Y28" s="325">
        <v>0</v>
      </c>
      <c r="Z28" s="362" t="s">
        <v>226</v>
      </c>
      <c r="AA28" s="324">
        <v>0</v>
      </c>
      <c r="AB28" s="325">
        <v>0</v>
      </c>
      <c r="AC28" s="362" t="s">
        <v>226</v>
      </c>
      <c r="AD28" s="324">
        <v>0</v>
      </c>
      <c r="AE28" s="325">
        <v>0</v>
      </c>
      <c r="AF28" s="362" t="s">
        <v>226</v>
      </c>
      <c r="AG28" s="324">
        <v>11</v>
      </c>
      <c r="AH28" s="325">
        <v>0</v>
      </c>
      <c r="AI28" s="362">
        <v>0</v>
      </c>
      <c r="AJ28" s="324">
        <v>0</v>
      </c>
      <c r="AK28" s="325">
        <v>0</v>
      </c>
      <c r="AL28" s="362" t="s">
        <v>226</v>
      </c>
      <c r="AM28" s="324">
        <v>0</v>
      </c>
      <c r="AN28" s="325">
        <v>0</v>
      </c>
      <c r="AO28" s="362" t="s">
        <v>226</v>
      </c>
      <c r="AP28" s="324">
        <v>0</v>
      </c>
      <c r="AQ28" s="325">
        <v>0</v>
      </c>
      <c r="AR28" s="362" t="s">
        <v>226</v>
      </c>
      <c r="AS28" s="324">
        <v>0</v>
      </c>
      <c r="AT28" s="325">
        <v>0</v>
      </c>
      <c r="AU28" s="362" t="s">
        <v>226</v>
      </c>
      <c r="AV28" s="324">
        <v>0</v>
      </c>
      <c r="AW28" s="325">
        <v>0</v>
      </c>
      <c r="AX28" s="362" t="s">
        <v>226</v>
      </c>
      <c r="AY28" s="324">
        <v>0</v>
      </c>
      <c r="AZ28" s="325">
        <v>0</v>
      </c>
      <c r="BA28" s="362" t="s">
        <v>226</v>
      </c>
      <c r="BB28" s="324">
        <v>0</v>
      </c>
      <c r="BC28" s="325">
        <v>0</v>
      </c>
      <c r="BD28" s="362" t="s">
        <v>226</v>
      </c>
      <c r="BE28" s="324">
        <v>11</v>
      </c>
      <c r="BF28" s="325">
        <v>0</v>
      </c>
      <c r="BG28" s="362">
        <v>0</v>
      </c>
      <c r="BH28" s="324">
        <v>0</v>
      </c>
      <c r="BI28" s="325">
        <v>0</v>
      </c>
      <c r="BJ28" s="362" t="s">
        <v>226</v>
      </c>
      <c r="BK28" s="324">
        <v>217</v>
      </c>
      <c r="BL28" s="325">
        <v>81</v>
      </c>
      <c r="BM28" s="362">
        <v>0.91641337386018229</v>
      </c>
      <c r="BN28" s="324">
        <v>16</v>
      </c>
      <c r="BO28" s="325">
        <v>0</v>
      </c>
      <c r="BP28" s="362">
        <v>0</v>
      </c>
      <c r="BQ28" s="324">
        <v>13</v>
      </c>
      <c r="BR28" s="325">
        <v>0</v>
      </c>
      <c r="BS28" s="362">
        <v>0</v>
      </c>
    </row>
    <row r="29" spans="2:71" s="4" customFormat="1" x14ac:dyDescent="0.25">
      <c r="B29" s="321" t="s">
        <v>47</v>
      </c>
      <c r="C29" s="322">
        <v>11450</v>
      </c>
      <c r="D29" s="325">
        <v>2412</v>
      </c>
      <c r="E29" s="362">
        <v>0.26687320203584863</v>
      </c>
      <c r="F29" s="324">
        <v>3368</v>
      </c>
      <c r="G29" s="325">
        <v>0</v>
      </c>
      <c r="H29" s="362">
        <v>0</v>
      </c>
      <c r="I29" s="324">
        <v>0</v>
      </c>
      <c r="J29" s="325">
        <v>0</v>
      </c>
      <c r="K29" s="362" t="s">
        <v>226</v>
      </c>
      <c r="L29" s="324">
        <v>0</v>
      </c>
      <c r="M29" s="325">
        <v>0</v>
      </c>
      <c r="N29" s="362" t="s">
        <v>226</v>
      </c>
      <c r="O29" s="324">
        <v>722</v>
      </c>
      <c r="P29" s="325">
        <v>0</v>
      </c>
      <c r="Q29" s="362">
        <v>0</v>
      </c>
      <c r="R29" s="324">
        <v>848</v>
      </c>
      <c r="S29" s="325">
        <v>0</v>
      </c>
      <c r="T29" s="362">
        <v>0</v>
      </c>
      <c r="U29" s="324">
        <v>1784</v>
      </c>
      <c r="V29" s="325">
        <v>0</v>
      </c>
      <c r="W29" s="362">
        <v>0</v>
      </c>
      <c r="X29" s="324">
        <v>0</v>
      </c>
      <c r="Y29" s="325">
        <v>0</v>
      </c>
      <c r="Z29" s="362" t="s">
        <v>226</v>
      </c>
      <c r="AA29" s="324">
        <v>0</v>
      </c>
      <c r="AB29" s="325">
        <v>0</v>
      </c>
      <c r="AC29" s="362" t="s">
        <v>226</v>
      </c>
      <c r="AD29" s="324">
        <v>14</v>
      </c>
      <c r="AE29" s="325">
        <v>0</v>
      </c>
      <c r="AF29" s="362">
        <v>0</v>
      </c>
      <c r="AG29" s="324">
        <v>2978</v>
      </c>
      <c r="AH29" s="325">
        <v>0</v>
      </c>
      <c r="AI29" s="362">
        <v>0</v>
      </c>
      <c r="AJ29" s="324">
        <v>382</v>
      </c>
      <c r="AK29" s="325">
        <v>0</v>
      </c>
      <c r="AL29" s="362">
        <v>0</v>
      </c>
      <c r="AM29" s="324">
        <v>588</v>
      </c>
      <c r="AN29" s="325">
        <v>0</v>
      </c>
      <c r="AO29" s="362">
        <v>0</v>
      </c>
      <c r="AP29" s="324">
        <v>1135</v>
      </c>
      <c r="AQ29" s="325">
        <v>0</v>
      </c>
      <c r="AR29" s="362">
        <v>0</v>
      </c>
      <c r="AS29" s="324">
        <v>0</v>
      </c>
      <c r="AT29" s="325">
        <v>0</v>
      </c>
      <c r="AU29" s="362" t="s">
        <v>226</v>
      </c>
      <c r="AV29" s="324">
        <v>861</v>
      </c>
      <c r="AW29" s="325">
        <v>0</v>
      </c>
      <c r="AX29" s="362">
        <v>0</v>
      </c>
      <c r="AY29" s="324">
        <v>0</v>
      </c>
      <c r="AZ29" s="325">
        <v>0</v>
      </c>
      <c r="BA29" s="362" t="s">
        <v>226</v>
      </c>
      <c r="BB29" s="324">
        <v>0</v>
      </c>
      <c r="BC29" s="325">
        <v>0</v>
      </c>
      <c r="BD29" s="362" t="s">
        <v>226</v>
      </c>
      <c r="BE29" s="324">
        <v>12</v>
      </c>
      <c r="BF29" s="325">
        <v>0</v>
      </c>
      <c r="BG29" s="362">
        <v>0</v>
      </c>
      <c r="BH29" s="324">
        <v>0</v>
      </c>
      <c r="BI29" s="325">
        <v>0</v>
      </c>
      <c r="BJ29" s="362" t="s">
        <v>226</v>
      </c>
      <c r="BK29" s="324">
        <v>5044</v>
      </c>
      <c r="BL29" s="325">
        <v>2412</v>
      </c>
      <c r="BM29" s="362">
        <v>0.60285986653956147</v>
      </c>
      <c r="BN29" s="324">
        <v>32</v>
      </c>
      <c r="BO29" s="325">
        <v>0</v>
      </c>
      <c r="BP29" s="362">
        <v>0</v>
      </c>
      <c r="BQ29" s="324">
        <v>28</v>
      </c>
      <c r="BR29" s="325">
        <v>0</v>
      </c>
      <c r="BS29" s="362">
        <v>0</v>
      </c>
    </row>
    <row r="30" spans="2:71" s="4" customFormat="1" x14ac:dyDescent="0.25">
      <c r="B30" s="321" t="s">
        <v>353</v>
      </c>
      <c r="C30" s="322">
        <v>11531</v>
      </c>
      <c r="D30" s="325">
        <v>3270</v>
      </c>
      <c r="E30" s="362">
        <v>0.39583585522333853</v>
      </c>
      <c r="F30" s="324">
        <v>3059</v>
      </c>
      <c r="G30" s="325">
        <v>108</v>
      </c>
      <c r="H30" s="362">
        <v>3.6597763470010092E-2</v>
      </c>
      <c r="I30" s="324">
        <v>218</v>
      </c>
      <c r="J30" s="325">
        <v>0</v>
      </c>
      <c r="K30" s="362">
        <v>0</v>
      </c>
      <c r="L30" s="324">
        <v>355</v>
      </c>
      <c r="M30" s="325">
        <v>-58</v>
      </c>
      <c r="N30" s="362">
        <v>-0.14043583535108961</v>
      </c>
      <c r="O30" s="324">
        <v>674</v>
      </c>
      <c r="P30" s="325">
        <v>0</v>
      </c>
      <c r="Q30" s="362">
        <v>0</v>
      </c>
      <c r="R30" s="324">
        <v>1261</v>
      </c>
      <c r="S30" s="325">
        <v>166</v>
      </c>
      <c r="T30" s="362">
        <v>0.1515981735159817</v>
      </c>
      <c r="U30" s="324">
        <v>507</v>
      </c>
      <c r="V30" s="325">
        <v>0</v>
      </c>
      <c r="W30" s="362">
        <v>0</v>
      </c>
      <c r="X30" s="324">
        <v>0</v>
      </c>
      <c r="Y30" s="325">
        <v>0</v>
      </c>
      <c r="Z30" s="362" t="s">
        <v>226</v>
      </c>
      <c r="AA30" s="324">
        <v>0</v>
      </c>
      <c r="AB30" s="325">
        <v>0</v>
      </c>
      <c r="AC30" s="362" t="s">
        <v>226</v>
      </c>
      <c r="AD30" s="324">
        <v>44</v>
      </c>
      <c r="AE30" s="325">
        <v>0</v>
      </c>
      <c r="AF30" s="362">
        <v>0</v>
      </c>
      <c r="AG30" s="324">
        <v>50</v>
      </c>
      <c r="AH30" s="325">
        <v>0</v>
      </c>
      <c r="AI30" s="362">
        <v>0</v>
      </c>
      <c r="AJ30" s="324">
        <v>0</v>
      </c>
      <c r="AK30" s="325">
        <v>0</v>
      </c>
      <c r="AL30" s="362" t="s">
        <v>226</v>
      </c>
      <c r="AM30" s="324">
        <v>0</v>
      </c>
      <c r="AN30" s="325">
        <v>0</v>
      </c>
      <c r="AO30" s="362" t="s">
        <v>226</v>
      </c>
      <c r="AP30" s="324">
        <v>0</v>
      </c>
      <c r="AQ30" s="325">
        <v>0</v>
      </c>
      <c r="AR30" s="362" t="s">
        <v>226</v>
      </c>
      <c r="AS30" s="324">
        <v>0</v>
      </c>
      <c r="AT30" s="325">
        <v>0</v>
      </c>
      <c r="AU30" s="362" t="s">
        <v>226</v>
      </c>
      <c r="AV30" s="324">
        <v>0</v>
      </c>
      <c r="AW30" s="325">
        <v>0</v>
      </c>
      <c r="AX30" s="362" t="s">
        <v>226</v>
      </c>
      <c r="AY30" s="324">
        <v>0</v>
      </c>
      <c r="AZ30" s="325">
        <v>0</v>
      </c>
      <c r="BA30" s="362" t="s">
        <v>226</v>
      </c>
      <c r="BB30" s="324">
        <v>0</v>
      </c>
      <c r="BC30" s="325">
        <v>0</v>
      </c>
      <c r="BD30" s="362" t="s">
        <v>226</v>
      </c>
      <c r="BE30" s="324">
        <v>44</v>
      </c>
      <c r="BF30" s="325">
        <v>0</v>
      </c>
      <c r="BG30" s="362">
        <v>0</v>
      </c>
      <c r="BH30" s="324">
        <v>6</v>
      </c>
      <c r="BI30" s="325">
        <v>0</v>
      </c>
      <c r="BJ30" s="362" t="s">
        <v>226</v>
      </c>
      <c r="BK30" s="324">
        <v>8407</v>
      </c>
      <c r="BL30" s="325">
        <v>3162</v>
      </c>
      <c r="BM30" s="362">
        <v>0.44425087108013939</v>
      </c>
      <c r="BN30" s="324">
        <v>0</v>
      </c>
      <c r="BO30" s="325">
        <v>0</v>
      </c>
      <c r="BP30" s="362" t="s">
        <v>226</v>
      </c>
      <c r="BQ30" s="324">
        <v>15</v>
      </c>
      <c r="BR30" s="325">
        <v>0</v>
      </c>
      <c r="BS30" s="362">
        <v>0</v>
      </c>
    </row>
    <row r="31" spans="2:71" s="4" customFormat="1" x14ac:dyDescent="0.25">
      <c r="B31" s="321" t="s">
        <v>354</v>
      </c>
      <c r="C31" s="322">
        <v>1658</v>
      </c>
      <c r="D31" s="325">
        <v>510</v>
      </c>
      <c r="E31" s="362">
        <v>0.44425087108013939</v>
      </c>
      <c r="F31" s="324">
        <v>0</v>
      </c>
      <c r="G31" s="325">
        <v>0</v>
      </c>
      <c r="H31" s="362" t="s">
        <v>226</v>
      </c>
      <c r="I31" s="324">
        <v>0</v>
      </c>
      <c r="J31" s="325">
        <v>0</v>
      </c>
      <c r="K31" s="362" t="s">
        <v>226</v>
      </c>
      <c r="L31" s="324">
        <v>0</v>
      </c>
      <c r="M31" s="325">
        <v>0</v>
      </c>
      <c r="N31" s="362" t="s">
        <v>226</v>
      </c>
      <c r="O31" s="324">
        <v>0</v>
      </c>
      <c r="P31" s="325">
        <v>0</v>
      </c>
      <c r="Q31" s="362" t="s">
        <v>226</v>
      </c>
      <c r="R31" s="324">
        <v>0</v>
      </c>
      <c r="S31" s="325">
        <v>0</v>
      </c>
      <c r="T31" s="362" t="s">
        <v>226</v>
      </c>
      <c r="U31" s="324">
        <v>0</v>
      </c>
      <c r="V31" s="325">
        <v>0</v>
      </c>
      <c r="W31" s="362" t="s">
        <v>226</v>
      </c>
      <c r="X31" s="324">
        <v>0</v>
      </c>
      <c r="Y31" s="325">
        <v>0</v>
      </c>
      <c r="Z31" s="362" t="s">
        <v>226</v>
      </c>
      <c r="AA31" s="324">
        <v>0</v>
      </c>
      <c r="AB31" s="325">
        <v>0</v>
      </c>
      <c r="AC31" s="362" t="s">
        <v>226</v>
      </c>
      <c r="AD31" s="324">
        <v>0</v>
      </c>
      <c r="AE31" s="325">
        <v>0</v>
      </c>
      <c r="AF31" s="362" t="s">
        <v>226</v>
      </c>
      <c r="AG31" s="324">
        <v>0</v>
      </c>
      <c r="AH31" s="325">
        <v>0</v>
      </c>
      <c r="AI31" s="362" t="s">
        <v>226</v>
      </c>
      <c r="AJ31" s="324">
        <v>0</v>
      </c>
      <c r="AK31" s="325">
        <v>0</v>
      </c>
      <c r="AL31" s="362" t="s">
        <v>226</v>
      </c>
      <c r="AM31" s="324">
        <v>0</v>
      </c>
      <c r="AN31" s="325">
        <v>0</v>
      </c>
      <c r="AO31" s="362" t="s">
        <v>226</v>
      </c>
      <c r="AP31" s="324">
        <v>0</v>
      </c>
      <c r="AQ31" s="325">
        <v>0</v>
      </c>
      <c r="AR31" s="362" t="s">
        <v>226</v>
      </c>
      <c r="AS31" s="324">
        <v>0</v>
      </c>
      <c r="AT31" s="325">
        <v>0</v>
      </c>
      <c r="AU31" s="362" t="s">
        <v>226</v>
      </c>
      <c r="AV31" s="324">
        <v>0</v>
      </c>
      <c r="AW31" s="325">
        <v>0</v>
      </c>
      <c r="AX31" s="362" t="s">
        <v>226</v>
      </c>
      <c r="AY31" s="324">
        <v>0</v>
      </c>
      <c r="AZ31" s="325">
        <v>0</v>
      </c>
      <c r="BA31" s="362" t="s">
        <v>226</v>
      </c>
      <c r="BB31" s="324">
        <v>0</v>
      </c>
      <c r="BC31" s="325">
        <v>0</v>
      </c>
      <c r="BD31" s="362" t="s">
        <v>226</v>
      </c>
      <c r="BE31" s="324">
        <v>0</v>
      </c>
      <c r="BF31" s="325">
        <v>0</v>
      </c>
      <c r="BG31" s="362" t="s">
        <v>226</v>
      </c>
      <c r="BH31" s="324">
        <v>0</v>
      </c>
      <c r="BI31" s="325">
        <v>0</v>
      </c>
      <c r="BJ31" s="362" t="s">
        <v>226</v>
      </c>
      <c r="BK31" s="324">
        <v>1658</v>
      </c>
      <c r="BL31" s="325">
        <v>510</v>
      </c>
      <c r="BM31" s="362">
        <v>0.39310731297282153</v>
      </c>
      <c r="BN31" s="324">
        <v>0</v>
      </c>
      <c r="BO31" s="325">
        <v>0</v>
      </c>
      <c r="BP31" s="362" t="s">
        <v>226</v>
      </c>
      <c r="BQ31" s="324">
        <v>0</v>
      </c>
      <c r="BR31" s="325">
        <v>0</v>
      </c>
      <c r="BS31" s="362" t="s">
        <v>226</v>
      </c>
    </row>
    <row r="32" spans="2:71" s="4" customFormat="1" x14ac:dyDescent="0.25">
      <c r="B32" s="321" t="s">
        <v>49</v>
      </c>
      <c r="C32" s="322">
        <v>12441</v>
      </c>
      <c r="D32" s="325">
        <v>1411</v>
      </c>
      <c r="E32" s="362">
        <v>0.12792384406165014</v>
      </c>
      <c r="F32" s="324">
        <v>4459</v>
      </c>
      <c r="G32" s="325">
        <v>0</v>
      </c>
      <c r="H32" s="362">
        <v>0</v>
      </c>
      <c r="I32" s="324">
        <v>0</v>
      </c>
      <c r="J32" s="325">
        <v>0</v>
      </c>
      <c r="K32" s="362" t="s">
        <v>226</v>
      </c>
      <c r="L32" s="324">
        <v>0</v>
      </c>
      <c r="M32" s="325">
        <v>0</v>
      </c>
      <c r="N32" s="362" t="s">
        <v>226</v>
      </c>
      <c r="O32" s="324">
        <v>1058</v>
      </c>
      <c r="P32" s="325">
        <v>0</v>
      </c>
      <c r="Q32" s="362">
        <v>0</v>
      </c>
      <c r="R32" s="324">
        <v>3401</v>
      </c>
      <c r="S32" s="325">
        <v>0</v>
      </c>
      <c r="T32" s="362">
        <v>0</v>
      </c>
      <c r="U32" s="324">
        <v>0</v>
      </c>
      <c r="V32" s="325">
        <v>0</v>
      </c>
      <c r="W32" s="362" t="s">
        <v>226</v>
      </c>
      <c r="X32" s="324">
        <v>0</v>
      </c>
      <c r="Y32" s="325">
        <v>0</v>
      </c>
      <c r="Z32" s="362" t="s">
        <v>226</v>
      </c>
      <c r="AA32" s="324">
        <v>0</v>
      </c>
      <c r="AB32" s="325">
        <v>0</v>
      </c>
      <c r="AC32" s="362" t="s">
        <v>226</v>
      </c>
      <c r="AD32" s="324">
        <v>0</v>
      </c>
      <c r="AE32" s="325">
        <v>0</v>
      </c>
      <c r="AF32" s="362" t="s">
        <v>226</v>
      </c>
      <c r="AG32" s="324">
        <v>3010</v>
      </c>
      <c r="AH32" s="325">
        <v>8</v>
      </c>
      <c r="AI32" s="362">
        <v>2.6648900732844094E-3</v>
      </c>
      <c r="AJ32" s="324">
        <v>1513</v>
      </c>
      <c r="AK32" s="325">
        <v>0</v>
      </c>
      <c r="AL32" s="362">
        <v>0</v>
      </c>
      <c r="AM32" s="324">
        <v>869</v>
      </c>
      <c r="AN32" s="325">
        <v>8</v>
      </c>
      <c r="AO32" s="362">
        <v>9.2915214866433615E-3</v>
      </c>
      <c r="AP32" s="324">
        <v>0</v>
      </c>
      <c r="AQ32" s="325">
        <v>0</v>
      </c>
      <c r="AR32" s="362" t="s">
        <v>226</v>
      </c>
      <c r="AS32" s="324">
        <v>0</v>
      </c>
      <c r="AT32" s="325">
        <v>0</v>
      </c>
      <c r="AU32" s="362" t="s">
        <v>226</v>
      </c>
      <c r="AV32" s="324">
        <v>0</v>
      </c>
      <c r="AW32" s="325">
        <v>0</v>
      </c>
      <c r="AX32" s="362" t="s">
        <v>226</v>
      </c>
      <c r="AY32" s="324">
        <v>234</v>
      </c>
      <c r="AZ32" s="325">
        <v>0</v>
      </c>
      <c r="BA32" s="362">
        <v>0</v>
      </c>
      <c r="BB32" s="324">
        <v>394</v>
      </c>
      <c r="BC32" s="325">
        <v>0</v>
      </c>
      <c r="BD32" s="362">
        <v>0</v>
      </c>
      <c r="BE32" s="324">
        <v>0</v>
      </c>
      <c r="BF32" s="325">
        <v>0</v>
      </c>
      <c r="BG32" s="362" t="s">
        <v>226</v>
      </c>
      <c r="BH32" s="324">
        <v>0</v>
      </c>
      <c r="BI32" s="325">
        <v>0</v>
      </c>
      <c r="BJ32" s="362" t="s">
        <v>226</v>
      </c>
      <c r="BK32" s="324">
        <v>4972</v>
      </c>
      <c r="BL32" s="325">
        <v>1403</v>
      </c>
      <c r="BM32" s="362">
        <v>0.51395348837209309</v>
      </c>
      <c r="BN32" s="324">
        <v>0</v>
      </c>
      <c r="BO32" s="325">
        <v>0</v>
      </c>
      <c r="BP32" s="362" t="s">
        <v>226</v>
      </c>
      <c r="BQ32" s="324">
        <v>0</v>
      </c>
      <c r="BR32" s="325">
        <v>0</v>
      </c>
      <c r="BS32" s="362" t="s">
        <v>226</v>
      </c>
    </row>
    <row r="33" spans="2:71" s="4" customFormat="1" x14ac:dyDescent="0.25">
      <c r="B33" s="321" t="s">
        <v>355</v>
      </c>
      <c r="C33" s="322">
        <v>669</v>
      </c>
      <c r="D33" s="325">
        <v>221</v>
      </c>
      <c r="E33" s="362">
        <v>0.4933035714285714</v>
      </c>
      <c r="F33" s="324">
        <v>14</v>
      </c>
      <c r="G33" s="325">
        <v>0</v>
      </c>
      <c r="H33" s="362">
        <v>0</v>
      </c>
      <c r="I33" s="324">
        <v>0</v>
      </c>
      <c r="J33" s="325">
        <v>0</v>
      </c>
      <c r="K33" s="362" t="s">
        <v>226</v>
      </c>
      <c r="L33" s="324">
        <v>14</v>
      </c>
      <c r="M33" s="325">
        <v>0</v>
      </c>
      <c r="N33" s="362">
        <v>0</v>
      </c>
      <c r="O33" s="324">
        <v>0</v>
      </c>
      <c r="P33" s="325">
        <v>0</v>
      </c>
      <c r="Q33" s="362" t="s">
        <v>226</v>
      </c>
      <c r="R33" s="324">
        <v>0</v>
      </c>
      <c r="S33" s="325">
        <v>0</v>
      </c>
      <c r="T33" s="362" t="s">
        <v>226</v>
      </c>
      <c r="U33" s="324">
        <v>0</v>
      </c>
      <c r="V33" s="325">
        <v>0</v>
      </c>
      <c r="W33" s="362" t="s">
        <v>226</v>
      </c>
      <c r="X33" s="324">
        <v>0</v>
      </c>
      <c r="Y33" s="325">
        <v>0</v>
      </c>
      <c r="Z33" s="362" t="s">
        <v>226</v>
      </c>
      <c r="AA33" s="324">
        <v>0</v>
      </c>
      <c r="AB33" s="325">
        <v>0</v>
      </c>
      <c r="AC33" s="362" t="s">
        <v>226</v>
      </c>
      <c r="AD33" s="324">
        <v>0</v>
      </c>
      <c r="AE33" s="325">
        <v>0</v>
      </c>
      <c r="AF33" s="362" t="s">
        <v>226</v>
      </c>
      <c r="AG33" s="324">
        <v>0</v>
      </c>
      <c r="AH33" s="325">
        <v>0</v>
      </c>
      <c r="AI33" s="362" t="s">
        <v>226</v>
      </c>
      <c r="AJ33" s="324">
        <v>0</v>
      </c>
      <c r="AK33" s="325">
        <v>0</v>
      </c>
      <c r="AL33" s="362" t="s">
        <v>226</v>
      </c>
      <c r="AM33" s="324">
        <v>0</v>
      </c>
      <c r="AN33" s="325">
        <v>0</v>
      </c>
      <c r="AO33" s="362" t="s">
        <v>226</v>
      </c>
      <c r="AP33" s="324">
        <v>0</v>
      </c>
      <c r="AQ33" s="325">
        <v>0</v>
      </c>
      <c r="AR33" s="362" t="s">
        <v>226</v>
      </c>
      <c r="AS33" s="324">
        <v>0</v>
      </c>
      <c r="AT33" s="325">
        <v>0</v>
      </c>
      <c r="AU33" s="362" t="s">
        <v>226</v>
      </c>
      <c r="AV33" s="324">
        <v>0</v>
      </c>
      <c r="AW33" s="325">
        <v>0</v>
      </c>
      <c r="AX33" s="362" t="s">
        <v>226</v>
      </c>
      <c r="AY33" s="324">
        <v>0</v>
      </c>
      <c r="AZ33" s="325">
        <v>0</v>
      </c>
      <c r="BA33" s="362" t="s">
        <v>226</v>
      </c>
      <c r="BB33" s="324">
        <v>0</v>
      </c>
      <c r="BC33" s="325">
        <v>0</v>
      </c>
      <c r="BD33" s="362" t="s">
        <v>226</v>
      </c>
      <c r="BE33" s="324">
        <v>0</v>
      </c>
      <c r="BF33" s="325">
        <v>0</v>
      </c>
      <c r="BG33" s="362" t="s">
        <v>226</v>
      </c>
      <c r="BH33" s="324">
        <v>0</v>
      </c>
      <c r="BI33" s="325">
        <v>0</v>
      </c>
      <c r="BJ33" s="362" t="s">
        <v>226</v>
      </c>
      <c r="BK33" s="324">
        <v>651</v>
      </c>
      <c r="BL33" s="325">
        <v>221</v>
      </c>
      <c r="BM33" s="362">
        <v>0.32345013477088957</v>
      </c>
      <c r="BN33" s="324">
        <v>0</v>
      </c>
      <c r="BO33" s="325">
        <v>0</v>
      </c>
      <c r="BP33" s="362" t="s">
        <v>226</v>
      </c>
      <c r="BQ33" s="324">
        <v>4</v>
      </c>
      <c r="BR33" s="325">
        <v>0</v>
      </c>
      <c r="BS33" s="362">
        <v>0</v>
      </c>
    </row>
    <row r="34" spans="2:71" s="4" customFormat="1" x14ac:dyDescent="0.25">
      <c r="B34" s="321" t="s">
        <v>356</v>
      </c>
      <c r="C34" s="322">
        <v>648</v>
      </c>
      <c r="D34" s="325">
        <v>124</v>
      </c>
      <c r="E34" s="362">
        <v>0.23664122137404586</v>
      </c>
      <c r="F34" s="324">
        <v>98</v>
      </c>
      <c r="G34" s="325">
        <v>0</v>
      </c>
      <c r="H34" s="362">
        <v>0</v>
      </c>
      <c r="I34" s="324">
        <v>0</v>
      </c>
      <c r="J34" s="325">
        <v>0</v>
      </c>
      <c r="K34" s="362" t="s">
        <v>226</v>
      </c>
      <c r="L34" s="324">
        <v>0</v>
      </c>
      <c r="M34" s="325">
        <v>0</v>
      </c>
      <c r="N34" s="362" t="s">
        <v>226</v>
      </c>
      <c r="O34" s="324">
        <v>0</v>
      </c>
      <c r="P34" s="325">
        <v>0</v>
      </c>
      <c r="Q34" s="362" t="s">
        <v>226</v>
      </c>
      <c r="R34" s="324">
        <v>98</v>
      </c>
      <c r="S34" s="325">
        <v>0</v>
      </c>
      <c r="T34" s="362">
        <v>0</v>
      </c>
      <c r="U34" s="324">
        <v>0</v>
      </c>
      <c r="V34" s="325">
        <v>0</v>
      </c>
      <c r="W34" s="362" t="s">
        <v>226</v>
      </c>
      <c r="X34" s="324">
        <v>0</v>
      </c>
      <c r="Y34" s="325">
        <v>0</v>
      </c>
      <c r="Z34" s="362" t="s">
        <v>226</v>
      </c>
      <c r="AA34" s="324">
        <v>0</v>
      </c>
      <c r="AB34" s="325">
        <v>0</v>
      </c>
      <c r="AC34" s="362" t="s">
        <v>226</v>
      </c>
      <c r="AD34" s="324">
        <v>0</v>
      </c>
      <c r="AE34" s="325">
        <v>0</v>
      </c>
      <c r="AF34" s="362" t="s">
        <v>226</v>
      </c>
      <c r="AG34" s="324">
        <v>14</v>
      </c>
      <c r="AH34" s="325">
        <v>4</v>
      </c>
      <c r="AI34" s="362">
        <v>0.39999999999999991</v>
      </c>
      <c r="AJ34" s="324">
        <v>0</v>
      </c>
      <c r="AK34" s="325">
        <v>0</v>
      </c>
      <c r="AL34" s="362" t="s">
        <v>226</v>
      </c>
      <c r="AM34" s="324">
        <v>0</v>
      </c>
      <c r="AN34" s="325">
        <v>0</v>
      </c>
      <c r="AO34" s="362" t="s">
        <v>226</v>
      </c>
      <c r="AP34" s="324">
        <v>0</v>
      </c>
      <c r="AQ34" s="325">
        <v>0</v>
      </c>
      <c r="AR34" s="362" t="s">
        <v>226</v>
      </c>
      <c r="AS34" s="324">
        <v>0</v>
      </c>
      <c r="AT34" s="325">
        <v>0</v>
      </c>
      <c r="AU34" s="362" t="s">
        <v>226</v>
      </c>
      <c r="AV34" s="324">
        <v>0</v>
      </c>
      <c r="AW34" s="325">
        <v>0</v>
      </c>
      <c r="AX34" s="362" t="s">
        <v>226</v>
      </c>
      <c r="AY34" s="324">
        <v>0</v>
      </c>
      <c r="AZ34" s="325">
        <v>0</v>
      </c>
      <c r="BA34" s="362" t="s">
        <v>226</v>
      </c>
      <c r="BB34" s="324">
        <v>0</v>
      </c>
      <c r="BC34" s="325">
        <v>0</v>
      </c>
      <c r="BD34" s="362" t="s">
        <v>226</v>
      </c>
      <c r="BE34" s="324">
        <v>4</v>
      </c>
      <c r="BF34" s="325">
        <v>4</v>
      </c>
      <c r="BG34" s="362" t="s">
        <v>226</v>
      </c>
      <c r="BH34" s="324">
        <v>10</v>
      </c>
      <c r="BI34" s="325">
        <v>0</v>
      </c>
      <c r="BJ34" s="362" t="s">
        <v>226</v>
      </c>
      <c r="BK34" s="324">
        <v>491</v>
      </c>
      <c r="BL34" s="325">
        <v>120</v>
      </c>
      <c r="BM34" s="362">
        <v>0.50667853962600184</v>
      </c>
      <c r="BN34" s="324">
        <v>24</v>
      </c>
      <c r="BO34" s="325">
        <v>0</v>
      </c>
      <c r="BP34" s="362">
        <v>0</v>
      </c>
      <c r="BQ34" s="324">
        <v>21</v>
      </c>
      <c r="BR34" s="325">
        <v>0</v>
      </c>
      <c r="BS34" s="362">
        <v>0</v>
      </c>
    </row>
    <row r="35" spans="2:71" s="4" customFormat="1" x14ac:dyDescent="0.25">
      <c r="B35" s="321" t="s">
        <v>357</v>
      </c>
      <c r="C35" s="322">
        <v>2011</v>
      </c>
      <c r="D35" s="325">
        <v>569</v>
      </c>
      <c r="E35" s="362">
        <v>0.39459084604715677</v>
      </c>
      <c r="F35" s="324">
        <v>12</v>
      </c>
      <c r="G35" s="325">
        <v>0</v>
      </c>
      <c r="H35" s="362">
        <v>0</v>
      </c>
      <c r="I35" s="324">
        <v>0</v>
      </c>
      <c r="J35" s="325">
        <v>0</v>
      </c>
      <c r="K35" s="362" t="s">
        <v>226</v>
      </c>
      <c r="L35" s="324">
        <v>0</v>
      </c>
      <c r="M35" s="325">
        <v>0</v>
      </c>
      <c r="N35" s="362" t="s">
        <v>226</v>
      </c>
      <c r="O35" s="324">
        <v>0</v>
      </c>
      <c r="P35" s="325">
        <v>0</v>
      </c>
      <c r="Q35" s="362" t="s">
        <v>226</v>
      </c>
      <c r="R35" s="324">
        <v>0</v>
      </c>
      <c r="S35" s="325">
        <v>0</v>
      </c>
      <c r="T35" s="362" t="s">
        <v>226</v>
      </c>
      <c r="U35" s="324">
        <v>0</v>
      </c>
      <c r="V35" s="325">
        <v>0</v>
      </c>
      <c r="W35" s="362" t="s">
        <v>226</v>
      </c>
      <c r="X35" s="324">
        <v>0</v>
      </c>
      <c r="Y35" s="325">
        <v>0</v>
      </c>
      <c r="Z35" s="362" t="s">
        <v>226</v>
      </c>
      <c r="AA35" s="324">
        <v>0</v>
      </c>
      <c r="AB35" s="325">
        <v>0</v>
      </c>
      <c r="AC35" s="362" t="s">
        <v>226</v>
      </c>
      <c r="AD35" s="324">
        <v>12</v>
      </c>
      <c r="AE35" s="325">
        <v>0</v>
      </c>
      <c r="AF35" s="362">
        <v>0</v>
      </c>
      <c r="AG35" s="324">
        <v>272</v>
      </c>
      <c r="AH35" s="325">
        <v>0</v>
      </c>
      <c r="AI35" s="362">
        <v>0</v>
      </c>
      <c r="AJ35" s="324">
        <v>0</v>
      </c>
      <c r="AK35" s="325">
        <v>0</v>
      </c>
      <c r="AL35" s="362" t="s">
        <v>226</v>
      </c>
      <c r="AM35" s="324">
        <v>0</v>
      </c>
      <c r="AN35" s="325">
        <v>0</v>
      </c>
      <c r="AO35" s="362" t="s">
        <v>226</v>
      </c>
      <c r="AP35" s="324">
        <v>272</v>
      </c>
      <c r="AQ35" s="325">
        <v>0</v>
      </c>
      <c r="AR35" s="362">
        <v>0</v>
      </c>
      <c r="AS35" s="324">
        <v>0</v>
      </c>
      <c r="AT35" s="325">
        <v>0</v>
      </c>
      <c r="AU35" s="362" t="s">
        <v>226</v>
      </c>
      <c r="AV35" s="324">
        <v>0</v>
      </c>
      <c r="AW35" s="325">
        <v>0</v>
      </c>
      <c r="AX35" s="362" t="s">
        <v>226</v>
      </c>
      <c r="AY35" s="324">
        <v>0</v>
      </c>
      <c r="AZ35" s="325">
        <v>0</v>
      </c>
      <c r="BA35" s="362" t="s">
        <v>226</v>
      </c>
      <c r="BB35" s="324">
        <v>0</v>
      </c>
      <c r="BC35" s="325">
        <v>0</v>
      </c>
      <c r="BD35" s="362" t="s">
        <v>226</v>
      </c>
      <c r="BE35" s="324">
        <v>0</v>
      </c>
      <c r="BF35" s="325">
        <v>0</v>
      </c>
      <c r="BG35" s="362" t="s">
        <v>226</v>
      </c>
      <c r="BH35" s="324">
        <v>0</v>
      </c>
      <c r="BI35" s="325">
        <v>0</v>
      </c>
      <c r="BJ35" s="362" t="s">
        <v>226</v>
      </c>
      <c r="BK35" s="324">
        <v>1692</v>
      </c>
      <c r="BL35" s="325">
        <v>569</v>
      </c>
      <c r="BM35" s="362">
        <v>0.98290598290598297</v>
      </c>
      <c r="BN35" s="324">
        <v>0</v>
      </c>
      <c r="BO35" s="325">
        <v>0</v>
      </c>
      <c r="BP35" s="362" t="s">
        <v>226</v>
      </c>
      <c r="BQ35" s="324">
        <v>35</v>
      </c>
      <c r="BR35" s="325">
        <v>0</v>
      </c>
      <c r="BS35" s="362">
        <v>0</v>
      </c>
    </row>
    <row r="36" spans="2:71" s="4" customFormat="1" x14ac:dyDescent="0.25">
      <c r="B36" s="321" t="s">
        <v>358</v>
      </c>
      <c r="C36" s="322">
        <v>279</v>
      </c>
      <c r="D36" s="325">
        <v>115</v>
      </c>
      <c r="E36" s="362">
        <v>0.70121951219512191</v>
      </c>
      <c r="F36" s="324">
        <v>0</v>
      </c>
      <c r="G36" s="325">
        <v>0</v>
      </c>
      <c r="H36" s="362" t="s">
        <v>226</v>
      </c>
      <c r="I36" s="324">
        <v>0</v>
      </c>
      <c r="J36" s="325">
        <v>0</v>
      </c>
      <c r="K36" s="362" t="s">
        <v>226</v>
      </c>
      <c r="L36" s="324">
        <v>0</v>
      </c>
      <c r="M36" s="325">
        <v>0</v>
      </c>
      <c r="N36" s="362" t="s">
        <v>226</v>
      </c>
      <c r="O36" s="324">
        <v>0</v>
      </c>
      <c r="P36" s="325">
        <v>0</v>
      </c>
      <c r="Q36" s="362" t="s">
        <v>226</v>
      </c>
      <c r="R36" s="324">
        <v>0</v>
      </c>
      <c r="S36" s="325">
        <v>0</v>
      </c>
      <c r="T36" s="362" t="s">
        <v>226</v>
      </c>
      <c r="U36" s="324">
        <v>0</v>
      </c>
      <c r="V36" s="325">
        <v>0</v>
      </c>
      <c r="W36" s="362" t="s">
        <v>226</v>
      </c>
      <c r="X36" s="324">
        <v>0</v>
      </c>
      <c r="Y36" s="325">
        <v>0</v>
      </c>
      <c r="Z36" s="362" t="s">
        <v>226</v>
      </c>
      <c r="AA36" s="324">
        <v>0</v>
      </c>
      <c r="AB36" s="325">
        <v>0</v>
      </c>
      <c r="AC36" s="362" t="s">
        <v>226</v>
      </c>
      <c r="AD36" s="324">
        <v>0</v>
      </c>
      <c r="AE36" s="325">
        <v>0</v>
      </c>
      <c r="AF36" s="362" t="s">
        <v>226</v>
      </c>
      <c r="AG36" s="324">
        <v>14</v>
      </c>
      <c r="AH36" s="325">
        <v>0</v>
      </c>
      <c r="AI36" s="362">
        <v>0</v>
      </c>
      <c r="AJ36" s="324">
        <v>0</v>
      </c>
      <c r="AK36" s="325">
        <v>0</v>
      </c>
      <c r="AL36" s="362" t="s">
        <v>226</v>
      </c>
      <c r="AM36" s="324">
        <v>0</v>
      </c>
      <c r="AN36" s="325">
        <v>0</v>
      </c>
      <c r="AO36" s="362" t="s">
        <v>226</v>
      </c>
      <c r="AP36" s="324">
        <v>0</v>
      </c>
      <c r="AQ36" s="325">
        <v>0</v>
      </c>
      <c r="AR36" s="362" t="s">
        <v>226</v>
      </c>
      <c r="AS36" s="324">
        <v>0</v>
      </c>
      <c r="AT36" s="325">
        <v>0</v>
      </c>
      <c r="AU36" s="362" t="s">
        <v>226</v>
      </c>
      <c r="AV36" s="324">
        <v>0</v>
      </c>
      <c r="AW36" s="325">
        <v>0</v>
      </c>
      <c r="AX36" s="362" t="s">
        <v>226</v>
      </c>
      <c r="AY36" s="324">
        <v>0</v>
      </c>
      <c r="AZ36" s="325">
        <v>0</v>
      </c>
      <c r="BA36" s="362" t="s">
        <v>226</v>
      </c>
      <c r="BB36" s="324">
        <v>0</v>
      </c>
      <c r="BC36" s="325">
        <v>0</v>
      </c>
      <c r="BD36" s="362" t="s">
        <v>226</v>
      </c>
      <c r="BE36" s="324">
        <v>14</v>
      </c>
      <c r="BF36" s="325">
        <v>0</v>
      </c>
      <c r="BG36" s="362">
        <v>0</v>
      </c>
      <c r="BH36" s="324">
        <v>0</v>
      </c>
      <c r="BI36" s="325">
        <v>0</v>
      </c>
      <c r="BJ36" s="362" t="s">
        <v>226</v>
      </c>
      <c r="BK36" s="324">
        <v>232</v>
      </c>
      <c r="BL36" s="325">
        <v>115</v>
      </c>
      <c r="BM36" s="362">
        <v>0.54672897196261672</v>
      </c>
      <c r="BN36" s="324">
        <v>21</v>
      </c>
      <c r="BO36" s="325">
        <v>0</v>
      </c>
      <c r="BP36" s="362" t="s">
        <v>226</v>
      </c>
      <c r="BQ36" s="324">
        <v>12</v>
      </c>
      <c r="BR36" s="325">
        <v>0</v>
      </c>
      <c r="BS36" s="362" t="s">
        <v>226</v>
      </c>
    </row>
    <row r="37" spans="2:71" s="4" customFormat="1" x14ac:dyDescent="0.25">
      <c r="B37" s="321" t="s">
        <v>359</v>
      </c>
      <c r="C37" s="322">
        <v>371</v>
      </c>
      <c r="D37" s="325">
        <v>117</v>
      </c>
      <c r="E37" s="362">
        <v>0.46062992125984259</v>
      </c>
      <c r="F37" s="324">
        <v>10</v>
      </c>
      <c r="G37" s="325">
        <v>0</v>
      </c>
      <c r="H37" s="362">
        <v>0</v>
      </c>
      <c r="I37" s="324">
        <v>0</v>
      </c>
      <c r="J37" s="325">
        <v>0</v>
      </c>
      <c r="K37" s="362" t="s">
        <v>226</v>
      </c>
      <c r="L37" s="324">
        <v>0</v>
      </c>
      <c r="M37" s="325">
        <v>0</v>
      </c>
      <c r="N37" s="362" t="s">
        <v>226</v>
      </c>
      <c r="O37" s="324">
        <v>0</v>
      </c>
      <c r="P37" s="325">
        <v>0</v>
      </c>
      <c r="Q37" s="362" t="s">
        <v>226</v>
      </c>
      <c r="R37" s="324">
        <v>0</v>
      </c>
      <c r="S37" s="325">
        <v>0</v>
      </c>
      <c r="T37" s="362" t="s">
        <v>226</v>
      </c>
      <c r="U37" s="324">
        <v>0</v>
      </c>
      <c r="V37" s="325">
        <v>0</v>
      </c>
      <c r="W37" s="362" t="s">
        <v>226</v>
      </c>
      <c r="X37" s="324">
        <v>0</v>
      </c>
      <c r="Y37" s="325">
        <v>0</v>
      </c>
      <c r="Z37" s="362" t="s">
        <v>226</v>
      </c>
      <c r="AA37" s="324">
        <v>0</v>
      </c>
      <c r="AB37" s="325">
        <v>0</v>
      </c>
      <c r="AC37" s="362" t="s">
        <v>226</v>
      </c>
      <c r="AD37" s="324">
        <v>10</v>
      </c>
      <c r="AE37" s="325">
        <v>0</v>
      </c>
      <c r="AF37" s="362">
        <v>0</v>
      </c>
      <c r="AG37" s="324">
        <v>17</v>
      </c>
      <c r="AH37" s="325">
        <v>0</v>
      </c>
      <c r="AI37" s="362">
        <v>0</v>
      </c>
      <c r="AJ37" s="324">
        <v>0</v>
      </c>
      <c r="AK37" s="325">
        <v>0</v>
      </c>
      <c r="AL37" s="362" t="s">
        <v>226</v>
      </c>
      <c r="AM37" s="324">
        <v>0</v>
      </c>
      <c r="AN37" s="325">
        <v>0</v>
      </c>
      <c r="AO37" s="362" t="s">
        <v>226</v>
      </c>
      <c r="AP37" s="324">
        <v>0</v>
      </c>
      <c r="AQ37" s="325">
        <v>0</v>
      </c>
      <c r="AR37" s="362" t="s">
        <v>226</v>
      </c>
      <c r="AS37" s="324">
        <v>0</v>
      </c>
      <c r="AT37" s="325">
        <v>0</v>
      </c>
      <c r="AU37" s="362" t="s">
        <v>226</v>
      </c>
      <c r="AV37" s="324">
        <v>0</v>
      </c>
      <c r="AW37" s="325">
        <v>0</v>
      </c>
      <c r="AX37" s="362" t="s">
        <v>226</v>
      </c>
      <c r="AY37" s="324">
        <v>0</v>
      </c>
      <c r="AZ37" s="325">
        <v>0</v>
      </c>
      <c r="BA37" s="362" t="s">
        <v>226</v>
      </c>
      <c r="BB37" s="324">
        <v>0</v>
      </c>
      <c r="BC37" s="325">
        <v>0</v>
      </c>
      <c r="BD37" s="362" t="s">
        <v>226</v>
      </c>
      <c r="BE37" s="324">
        <v>10</v>
      </c>
      <c r="BF37" s="325">
        <v>0</v>
      </c>
      <c r="BG37" s="362">
        <v>0</v>
      </c>
      <c r="BH37" s="324">
        <v>7</v>
      </c>
      <c r="BI37" s="325">
        <v>0</v>
      </c>
      <c r="BJ37" s="362" t="s">
        <v>226</v>
      </c>
      <c r="BK37" s="324">
        <v>331</v>
      </c>
      <c r="BL37" s="325">
        <v>117</v>
      </c>
      <c r="BM37" s="362">
        <v>0.98136645962732927</v>
      </c>
      <c r="BN37" s="324">
        <v>0</v>
      </c>
      <c r="BO37" s="325">
        <v>0</v>
      </c>
      <c r="BP37" s="362" t="s">
        <v>226</v>
      </c>
      <c r="BQ37" s="324">
        <v>13</v>
      </c>
      <c r="BR37" s="325">
        <v>0</v>
      </c>
      <c r="BS37" s="362">
        <v>0</v>
      </c>
    </row>
    <row r="38" spans="2:71" s="4" customFormat="1" x14ac:dyDescent="0.25">
      <c r="B38" s="321" t="s">
        <v>360</v>
      </c>
      <c r="C38" s="322">
        <v>331</v>
      </c>
      <c r="D38" s="325">
        <v>158</v>
      </c>
      <c r="E38" s="362">
        <v>0.91329479768786137</v>
      </c>
      <c r="F38" s="324">
        <v>0</v>
      </c>
      <c r="G38" s="325">
        <v>0</v>
      </c>
      <c r="H38" s="362" t="s">
        <v>226</v>
      </c>
      <c r="I38" s="324">
        <v>0</v>
      </c>
      <c r="J38" s="325">
        <v>0</v>
      </c>
      <c r="K38" s="362" t="s">
        <v>226</v>
      </c>
      <c r="L38" s="324">
        <v>0</v>
      </c>
      <c r="M38" s="325">
        <v>0</v>
      </c>
      <c r="N38" s="362" t="s">
        <v>226</v>
      </c>
      <c r="O38" s="324">
        <v>0</v>
      </c>
      <c r="P38" s="325">
        <v>0</v>
      </c>
      <c r="Q38" s="362" t="s">
        <v>226</v>
      </c>
      <c r="R38" s="324">
        <v>0</v>
      </c>
      <c r="S38" s="325">
        <v>0</v>
      </c>
      <c r="T38" s="362" t="s">
        <v>226</v>
      </c>
      <c r="U38" s="324">
        <v>0</v>
      </c>
      <c r="V38" s="325">
        <v>0</v>
      </c>
      <c r="W38" s="362" t="s">
        <v>226</v>
      </c>
      <c r="X38" s="324">
        <v>0</v>
      </c>
      <c r="Y38" s="325">
        <v>0</v>
      </c>
      <c r="Z38" s="362" t="s">
        <v>226</v>
      </c>
      <c r="AA38" s="324">
        <v>0</v>
      </c>
      <c r="AB38" s="325">
        <v>0</v>
      </c>
      <c r="AC38" s="362" t="s">
        <v>226</v>
      </c>
      <c r="AD38" s="324">
        <v>0</v>
      </c>
      <c r="AE38" s="325">
        <v>0</v>
      </c>
      <c r="AF38" s="362" t="s">
        <v>226</v>
      </c>
      <c r="AG38" s="324">
        <v>0</v>
      </c>
      <c r="AH38" s="325">
        <v>0</v>
      </c>
      <c r="AI38" s="362" t="s">
        <v>226</v>
      </c>
      <c r="AJ38" s="324">
        <v>0</v>
      </c>
      <c r="AK38" s="325">
        <v>0</v>
      </c>
      <c r="AL38" s="362" t="s">
        <v>226</v>
      </c>
      <c r="AM38" s="324">
        <v>0</v>
      </c>
      <c r="AN38" s="325">
        <v>0</v>
      </c>
      <c r="AO38" s="362" t="s">
        <v>226</v>
      </c>
      <c r="AP38" s="324">
        <v>0</v>
      </c>
      <c r="AQ38" s="325">
        <v>0</v>
      </c>
      <c r="AR38" s="362" t="s">
        <v>226</v>
      </c>
      <c r="AS38" s="324">
        <v>0</v>
      </c>
      <c r="AT38" s="325">
        <v>0</v>
      </c>
      <c r="AU38" s="362" t="s">
        <v>226</v>
      </c>
      <c r="AV38" s="324">
        <v>0</v>
      </c>
      <c r="AW38" s="325">
        <v>0</v>
      </c>
      <c r="AX38" s="362" t="s">
        <v>226</v>
      </c>
      <c r="AY38" s="324">
        <v>0</v>
      </c>
      <c r="AZ38" s="325">
        <v>0</v>
      </c>
      <c r="BA38" s="362" t="s">
        <v>226</v>
      </c>
      <c r="BB38" s="324">
        <v>0</v>
      </c>
      <c r="BC38" s="325">
        <v>0</v>
      </c>
      <c r="BD38" s="362" t="s">
        <v>226</v>
      </c>
      <c r="BE38" s="324">
        <v>0</v>
      </c>
      <c r="BF38" s="325">
        <v>0</v>
      </c>
      <c r="BG38" s="362" t="s">
        <v>226</v>
      </c>
      <c r="BH38" s="324">
        <v>0</v>
      </c>
      <c r="BI38" s="325">
        <v>0</v>
      </c>
      <c r="BJ38" s="362" t="s">
        <v>226</v>
      </c>
      <c r="BK38" s="324">
        <v>319</v>
      </c>
      <c r="BL38" s="325">
        <v>158</v>
      </c>
      <c r="BM38" s="362">
        <v>1.3903743315508019</v>
      </c>
      <c r="BN38" s="324">
        <v>0</v>
      </c>
      <c r="BO38" s="325">
        <v>0</v>
      </c>
      <c r="BP38" s="362" t="s">
        <v>226</v>
      </c>
      <c r="BQ38" s="324">
        <v>12</v>
      </c>
      <c r="BR38" s="325">
        <v>0</v>
      </c>
      <c r="BS38" s="362">
        <v>0</v>
      </c>
    </row>
    <row r="39" spans="2:71" s="4" customFormat="1" x14ac:dyDescent="0.25">
      <c r="B39" s="321" t="s">
        <v>361</v>
      </c>
      <c r="C39" s="322">
        <v>618</v>
      </c>
      <c r="D39" s="325">
        <v>260</v>
      </c>
      <c r="E39" s="362">
        <v>0.72625698324022347</v>
      </c>
      <c r="F39" s="324">
        <v>119</v>
      </c>
      <c r="G39" s="325">
        <v>0</v>
      </c>
      <c r="H39" s="362">
        <v>0</v>
      </c>
      <c r="I39" s="324">
        <v>17</v>
      </c>
      <c r="J39" s="325">
        <v>0</v>
      </c>
      <c r="K39" s="362">
        <v>0</v>
      </c>
      <c r="L39" s="324">
        <v>28</v>
      </c>
      <c r="M39" s="325">
        <v>0</v>
      </c>
      <c r="N39" s="362">
        <v>0</v>
      </c>
      <c r="O39" s="324">
        <v>32</v>
      </c>
      <c r="P39" s="325">
        <v>0</v>
      </c>
      <c r="Q39" s="362">
        <v>0</v>
      </c>
      <c r="R39" s="324">
        <v>42</v>
      </c>
      <c r="S39" s="325">
        <v>0</v>
      </c>
      <c r="T39" s="362">
        <v>0</v>
      </c>
      <c r="U39" s="324">
        <v>0</v>
      </c>
      <c r="V39" s="325">
        <v>0</v>
      </c>
      <c r="W39" s="362" t="s">
        <v>226</v>
      </c>
      <c r="X39" s="324">
        <v>0</v>
      </c>
      <c r="Y39" s="325">
        <v>0</v>
      </c>
      <c r="Z39" s="362" t="s">
        <v>226</v>
      </c>
      <c r="AA39" s="324">
        <v>0</v>
      </c>
      <c r="AB39" s="325">
        <v>0</v>
      </c>
      <c r="AC39" s="362" t="s">
        <v>226</v>
      </c>
      <c r="AD39" s="324">
        <v>0</v>
      </c>
      <c r="AE39" s="325">
        <v>0</v>
      </c>
      <c r="AF39" s="362" t="s">
        <v>226</v>
      </c>
      <c r="AG39" s="324">
        <v>6</v>
      </c>
      <c r="AH39" s="325">
        <v>0</v>
      </c>
      <c r="AI39" s="362">
        <v>0</v>
      </c>
      <c r="AJ39" s="324">
        <v>0</v>
      </c>
      <c r="AK39" s="325">
        <v>0</v>
      </c>
      <c r="AL39" s="362" t="s">
        <v>226</v>
      </c>
      <c r="AM39" s="324">
        <v>0</v>
      </c>
      <c r="AN39" s="325">
        <v>0</v>
      </c>
      <c r="AO39" s="362" t="s">
        <v>226</v>
      </c>
      <c r="AP39" s="324">
        <v>0</v>
      </c>
      <c r="AQ39" s="325">
        <v>0</v>
      </c>
      <c r="AR39" s="362" t="s">
        <v>226</v>
      </c>
      <c r="AS39" s="324">
        <v>0</v>
      </c>
      <c r="AT39" s="325">
        <v>0</v>
      </c>
      <c r="AU39" s="362" t="s">
        <v>226</v>
      </c>
      <c r="AV39" s="324">
        <v>0</v>
      </c>
      <c r="AW39" s="325">
        <v>0</v>
      </c>
      <c r="AX39" s="362" t="s">
        <v>226</v>
      </c>
      <c r="AY39" s="324">
        <v>0</v>
      </c>
      <c r="AZ39" s="325">
        <v>0</v>
      </c>
      <c r="BA39" s="362" t="s">
        <v>226</v>
      </c>
      <c r="BB39" s="324">
        <v>0</v>
      </c>
      <c r="BC39" s="325">
        <v>0</v>
      </c>
      <c r="BD39" s="362" t="s">
        <v>226</v>
      </c>
      <c r="BE39" s="324">
        <v>0</v>
      </c>
      <c r="BF39" s="325">
        <v>0</v>
      </c>
      <c r="BG39" s="362" t="s">
        <v>226</v>
      </c>
      <c r="BH39" s="324">
        <v>6</v>
      </c>
      <c r="BI39" s="325">
        <v>0</v>
      </c>
      <c r="BJ39" s="362" t="s">
        <v>226</v>
      </c>
      <c r="BK39" s="324">
        <v>447</v>
      </c>
      <c r="BL39" s="325">
        <v>260</v>
      </c>
      <c r="BM39" s="362">
        <v>222</v>
      </c>
      <c r="BN39" s="324">
        <v>40</v>
      </c>
      <c r="BO39" s="325">
        <v>0</v>
      </c>
      <c r="BP39" s="362">
        <v>0</v>
      </c>
      <c r="BQ39" s="324">
        <v>6</v>
      </c>
      <c r="BR39" s="325">
        <v>0</v>
      </c>
      <c r="BS39" s="362">
        <v>0</v>
      </c>
    </row>
    <row r="40" spans="2:71" s="4" customFormat="1" x14ac:dyDescent="0.25">
      <c r="B40" s="321" t="s">
        <v>385</v>
      </c>
      <c r="C40" s="322"/>
      <c r="D40" s="325"/>
      <c r="E40" s="362"/>
      <c r="F40" s="324"/>
      <c r="G40" s="325"/>
      <c r="H40" s="362"/>
      <c r="I40" s="324"/>
      <c r="J40" s="325"/>
      <c r="K40" s="362"/>
      <c r="L40" s="324"/>
      <c r="M40" s="325"/>
      <c r="N40" s="362"/>
      <c r="O40" s="324"/>
      <c r="P40" s="325"/>
      <c r="Q40" s="362"/>
      <c r="R40" s="324"/>
      <c r="S40" s="325"/>
      <c r="T40" s="362"/>
      <c r="U40" s="324"/>
      <c r="V40" s="325"/>
      <c r="W40" s="362"/>
      <c r="X40" s="324"/>
      <c r="Y40" s="325"/>
      <c r="Z40" s="362"/>
      <c r="AA40" s="324"/>
      <c r="AB40" s="325"/>
      <c r="AC40" s="362"/>
      <c r="AD40" s="324"/>
      <c r="AE40" s="325"/>
      <c r="AF40" s="362"/>
      <c r="AG40" s="324"/>
      <c r="AH40" s="325"/>
      <c r="AI40" s="362"/>
      <c r="AJ40" s="324"/>
      <c r="AK40" s="325"/>
      <c r="AL40" s="362"/>
      <c r="AM40" s="324"/>
      <c r="AN40" s="325"/>
      <c r="AO40" s="362"/>
      <c r="AP40" s="324"/>
      <c r="AQ40" s="325"/>
      <c r="AR40" s="362"/>
      <c r="AS40" s="324"/>
      <c r="AT40" s="325"/>
      <c r="AU40" s="362"/>
      <c r="AV40" s="324"/>
      <c r="AW40" s="325"/>
      <c r="AX40" s="362"/>
      <c r="AY40" s="324"/>
      <c r="AZ40" s="325"/>
      <c r="BA40" s="362"/>
      <c r="BB40" s="324"/>
      <c r="BC40" s="325"/>
      <c r="BD40" s="362"/>
      <c r="BE40" s="324"/>
      <c r="BF40" s="325"/>
      <c r="BG40" s="362"/>
      <c r="BH40" s="324"/>
      <c r="BI40" s="325"/>
      <c r="BJ40" s="362"/>
      <c r="BK40" s="324">
        <v>896</v>
      </c>
      <c r="BL40" s="325"/>
      <c r="BM40" s="362"/>
      <c r="BN40" s="324"/>
      <c r="BO40" s="325"/>
      <c r="BP40" s="362"/>
      <c r="BQ40" s="324"/>
      <c r="BR40" s="325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362"/>
      <c r="L41" s="99"/>
      <c r="M41" s="99"/>
      <c r="N41" s="362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63"/>
    </row>
    <row r="42" spans="2:71" s="4" customFormat="1" ht="24" customHeight="1" x14ac:dyDescent="0.25">
      <c r="B42" s="329" t="s">
        <v>363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64"/>
      <c r="Z42" s="363"/>
      <c r="AA42" s="363"/>
      <c r="AB42" s="364"/>
      <c r="AC42" s="363"/>
      <c r="AD42" s="363"/>
      <c r="AE42" s="364"/>
      <c r="AF42" s="363"/>
      <c r="AG42" s="363"/>
      <c r="AH42" s="364"/>
      <c r="AI42" s="363"/>
      <c r="AJ42" s="363"/>
      <c r="AK42" s="364"/>
      <c r="AL42" s="363"/>
      <c r="AM42" s="363"/>
      <c r="AN42" s="364"/>
      <c r="AO42" s="363"/>
      <c r="AP42" s="363"/>
      <c r="AQ42" s="364"/>
      <c r="AR42" s="363"/>
      <c r="AS42" s="363"/>
      <c r="AT42" s="364"/>
      <c r="AU42" s="363"/>
      <c r="AV42" s="363"/>
      <c r="AW42" s="364"/>
      <c r="AX42" s="363"/>
      <c r="AY42" s="363"/>
      <c r="AZ42" s="364"/>
      <c r="BA42" s="363"/>
      <c r="BB42" s="363"/>
      <c r="BC42" s="364"/>
      <c r="BD42" s="363"/>
      <c r="BE42" s="363"/>
      <c r="BF42" s="364"/>
      <c r="BG42" s="363"/>
      <c r="BH42" s="363"/>
      <c r="BI42" s="364"/>
      <c r="BJ42" s="363"/>
      <c r="BK42" s="363"/>
      <c r="BL42" s="364"/>
      <c r="BM42" s="363"/>
      <c r="BN42" s="363"/>
      <c r="BO42" s="364"/>
      <c r="BP42" s="363"/>
      <c r="BQ42" s="363"/>
      <c r="BR42" s="364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323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AV6:AX6"/>
    <mergeCell ref="AY6:BA6"/>
    <mergeCell ref="BB6:BD6"/>
    <mergeCell ref="BE6:BG6"/>
    <mergeCell ref="BH6:BJ6"/>
    <mergeCell ref="B42:X42"/>
    <mergeCell ref="AD6:AF6"/>
    <mergeCell ref="AG6:AI6"/>
    <mergeCell ref="AJ6:AL6"/>
    <mergeCell ref="AM6:AO6"/>
    <mergeCell ref="AP6:AR6"/>
    <mergeCell ref="AS6:AU6"/>
    <mergeCell ref="L6:N6"/>
    <mergeCell ref="O6:Q6"/>
    <mergeCell ref="R6:T6"/>
    <mergeCell ref="U6:W6"/>
    <mergeCell ref="X6:Z6"/>
    <mergeCell ref="AA6:AC6"/>
    <mergeCell ref="B3:Z3"/>
    <mergeCell ref="F5:AF5"/>
    <mergeCell ref="AG5:BJ5"/>
    <mergeCell ref="BK5:BM6"/>
    <mergeCell ref="BN5:BP6"/>
    <mergeCell ref="BQ5:BS6"/>
    <mergeCell ref="B6:B7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D89091FF-2587-441B-9ACE-9CD39682C3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2D72D9D-41F3-405B-AD85-079456A034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A26E5C-FC69-40AC-9516-A1A2996111EA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2024-07-10T07:06:07Z</dcterms:created>
  <dcterms:modified xsi:type="dcterms:W3CDTF">2024-07-10T13:19:21Z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