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5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1.xml" ContentType="application/vnd.openxmlformats-officedocument.drawingml.chart+xml"/>
  <Override PartName="/xl/theme/themeOverride20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theme/themeOverride21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6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7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7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78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79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80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91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1.xml" ContentType="application/vnd.openxmlformats-officedocument.drawingml.chart+xml"/>
  <Override PartName="/xl/drawings/drawing103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4.xml" ContentType="application/vnd.openxmlformats-officedocument.drawingml.chartshapes+xml"/>
  <Override PartName="/xl/charts/chart63.xml" ContentType="application/vnd.openxmlformats-officedocument.drawingml.chart+xml"/>
  <Override PartName="/xl/theme/themeOverride60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0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6.xml" ContentType="application/vnd.openxmlformats-officedocument.drawingml.chartshapes+xml"/>
  <Override PartName="/xl/charts/chart71.xml" ContentType="application/vnd.openxmlformats-officedocument.drawingml.chart+xml"/>
  <Override PartName="/xl/theme/themeOverride61.xml" ContentType="application/vnd.openxmlformats-officedocument.themeOverride+xml"/>
  <Override PartName="/xl/drawings/drawing117.xml" ContentType="application/vnd.openxmlformats-officedocument.drawingml.chartshapes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20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21.xml" ContentType="application/vnd.openxmlformats-officedocument.drawingml.chartshapes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24.xml" ContentType="application/vnd.openxmlformats-officedocument.drawingml.chartshapes+xml"/>
  <Override PartName="/xl/charts/chart77.xml" ContentType="application/vnd.openxmlformats-officedocument.drawingml.chart+xml"/>
  <Override PartName="/xl/theme/themeOverride63.xml" ContentType="application/vnd.openxmlformats-officedocument.themeOverride+xml"/>
  <Override PartName="/xl/drawings/drawing125.xml" ContentType="application/vnd.openxmlformats-officedocument.drawingml.chartshapes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4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5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6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256" documentId="8_{481D812C-EB2F-4055-8FAD-83EC9C67FEAB}" xr6:coauthVersionLast="47" xr6:coauthVersionMax="47" xr10:uidLastSave="{DFA20554-17F9-48CC-86C7-6391909D4FBC}"/>
  <bookViews>
    <workbookView xWindow="28680" yWindow="-210" windowWidth="19440" windowHeight="14880" xr2:uid="{DC961CE6-3714-4FD6-B200-BE11EFEA9EC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N46" i="48" s="1"/>
  <c r="K46" i="48"/>
  <c r="G46" i="48"/>
  <c r="H46" i="48" s="1"/>
  <c r="E46" i="48"/>
  <c r="F46" i="48" s="1"/>
  <c r="C46" i="48"/>
  <c r="J46" i="48" s="1"/>
  <c r="M45" i="48"/>
  <c r="N45" i="48" s="1"/>
  <c r="K45" i="48"/>
  <c r="L45" i="48" s="1"/>
  <c r="J45" i="48"/>
  <c r="G45" i="48"/>
  <c r="H45" i="48" s="1"/>
  <c r="F45" i="48"/>
  <c r="E45" i="48"/>
  <c r="D45" i="48"/>
  <c r="C45" i="48"/>
  <c r="M44" i="48"/>
  <c r="N44" i="48" s="1"/>
  <c r="K44" i="48"/>
  <c r="L44" i="48" s="1"/>
  <c r="J44" i="48"/>
  <c r="G44" i="48"/>
  <c r="H44" i="48" s="1"/>
  <c r="E44" i="48"/>
  <c r="F44" i="48" s="1"/>
  <c r="D44" i="48"/>
  <c r="C44" i="48"/>
  <c r="M43" i="48"/>
  <c r="N43" i="48" s="1"/>
  <c r="K43" i="48"/>
  <c r="L43" i="48" s="1"/>
  <c r="G43" i="48"/>
  <c r="H43" i="48" s="1"/>
  <c r="E43" i="48"/>
  <c r="F43" i="48" s="1"/>
  <c r="D43" i="48"/>
  <c r="C43" i="48"/>
  <c r="J43" i="48" s="1"/>
  <c r="E6" i="48"/>
  <c r="G6" i="48" s="1"/>
  <c r="K6" i="48" s="1"/>
  <c r="M6" i="48" s="1"/>
  <c r="H1" i="48"/>
  <c r="B46" i="1"/>
  <c r="B45" i="1"/>
  <c r="B44" i="1"/>
  <c r="M65" i="31"/>
  <c r="M58" i="31"/>
  <c r="M57" i="31"/>
  <c r="M56" i="31"/>
  <c r="M55" i="31"/>
  <c r="M54" i="31"/>
  <c r="M53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3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E64" i="31"/>
  <c r="E63" i="31"/>
  <c r="E62" i="31"/>
  <c r="E61" i="31"/>
  <c r="E60" i="31"/>
  <c r="M65" i="25"/>
  <c r="M57" i="25"/>
  <c r="M56" i="25"/>
  <c r="M55" i="25"/>
  <c r="M54" i="25"/>
  <c r="M53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E65" i="25"/>
  <c r="E64" i="25"/>
  <c r="E63" i="25"/>
  <c r="E62" i="25"/>
  <c r="E61" i="25"/>
  <c r="E60" i="25"/>
  <c r="E59" i="25"/>
  <c r="R119" i="19"/>
  <c r="R118" i="19"/>
  <c r="R117" i="19"/>
  <c r="R116" i="19"/>
  <c r="R115" i="19"/>
  <c r="R114" i="19"/>
  <c r="R113" i="19"/>
  <c r="R112" i="19"/>
  <c r="R111" i="19"/>
  <c r="R110" i="19"/>
  <c r="R109" i="19"/>
  <c r="R108" i="19"/>
  <c r="R107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O119" i="19"/>
  <c r="O107" i="19"/>
  <c r="N119" i="19"/>
  <c r="N107" i="19"/>
  <c r="M119" i="19"/>
  <c r="M107" i="19"/>
  <c r="L119" i="19"/>
  <c r="L107" i="19"/>
  <c r="G119" i="19"/>
  <c r="G107" i="19"/>
  <c r="F119" i="19"/>
  <c r="F107" i="19"/>
  <c r="E119" i="19"/>
  <c r="E107" i="19"/>
  <c r="D119" i="19"/>
  <c r="D107" i="19"/>
  <c r="C119" i="19"/>
  <c r="C107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R77" i="19"/>
  <c r="R76" i="19"/>
  <c r="R75" i="19"/>
  <c r="R74" i="19"/>
  <c r="R73" i="19"/>
  <c r="R72" i="19"/>
  <c r="R71" i="19"/>
  <c r="R70" i="19"/>
  <c r="R69" i="19"/>
  <c r="R68" i="19"/>
  <c r="R67" i="19"/>
  <c r="R66" i="19"/>
  <c r="R65" i="19"/>
  <c r="O77" i="19"/>
  <c r="O65" i="19"/>
  <c r="N77" i="19"/>
  <c r="N65" i="19"/>
  <c r="M77" i="19"/>
  <c r="M65" i="19"/>
  <c r="L77" i="19"/>
  <c r="L65" i="19"/>
  <c r="G77" i="19"/>
  <c r="G65" i="19"/>
  <c r="F77" i="19"/>
  <c r="F65" i="19"/>
  <c r="E77" i="19"/>
  <c r="E65" i="19"/>
  <c r="D77" i="19"/>
  <c r="D65" i="19"/>
  <c r="R63" i="19"/>
  <c r="R62" i="19"/>
  <c r="R61" i="19"/>
  <c r="R60" i="19"/>
  <c r="R59" i="19"/>
  <c r="R58" i="19"/>
  <c r="R57" i="19"/>
  <c r="R56" i="19"/>
  <c r="R55" i="19"/>
  <c r="R54" i="19"/>
  <c r="R53" i="19"/>
  <c r="R52" i="19"/>
  <c r="R51" i="19"/>
  <c r="O63" i="19"/>
  <c r="O51" i="19"/>
  <c r="N63" i="19"/>
  <c r="N51" i="19"/>
  <c r="M63" i="19"/>
  <c r="M51" i="19"/>
  <c r="L63" i="19"/>
  <c r="L51" i="19"/>
  <c r="K63" i="19"/>
  <c r="K51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G63" i="19"/>
  <c r="G51" i="19"/>
  <c r="F63" i="19"/>
  <c r="F51" i="19"/>
  <c r="E63" i="19"/>
  <c r="E51" i="19"/>
  <c r="D63" i="19"/>
  <c r="D51" i="19"/>
  <c r="C63" i="19"/>
  <c r="C51" i="19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Q118" i="18"/>
  <c r="Q106" i="18"/>
  <c r="P118" i="18"/>
  <c r="P106" i="18"/>
  <c r="O118" i="18"/>
  <c r="O106" i="18"/>
  <c r="N118" i="18"/>
  <c r="N106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H118" i="18"/>
  <c r="H106" i="18"/>
  <c r="G118" i="18"/>
  <c r="G106" i="18"/>
  <c r="F118" i="18"/>
  <c r="F106" i="18"/>
  <c r="E118" i="18"/>
  <c r="E106" i="18"/>
  <c r="D118" i="18"/>
  <c r="D106" i="18"/>
  <c r="C118" i="18"/>
  <c r="C106" i="18"/>
  <c r="T76" i="18"/>
  <c r="T75" i="18"/>
  <c r="T74" i="18"/>
  <c r="T73" i="18"/>
  <c r="T72" i="18"/>
  <c r="T71" i="18"/>
  <c r="T70" i="18"/>
  <c r="T69" i="18"/>
  <c r="T68" i="18"/>
  <c r="T67" i="18"/>
  <c r="T66" i="18"/>
  <c r="T65" i="18"/>
  <c r="T64" i="18"/>
  <c r="Q76" i="18"/>
  <c r="Q64" i="18"/>
  <c r="O76" i="18"/>
  <c r="O64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H76" i="18"/>
  <c r="H64" i="18"/>
  <c r="G76" i="18"/>
  <c r="G64" i="18"/>
  <c r="F76" i="18"/>
  <c r="F64" i="18"/>
  <c r="E76" i="18"/>
  <c r="E64" i="18"/>
  <c r="T62" i="18"/>
  <c r="T61" i="18"/>
  <c r="T60" i="18"/>
  <c r="T59" i="18"/>
  <c r="T58" i="18"/>
  <c r="T57" i="18"/>
  <c r="T56" i="18"/>
  <c r="T55" i="18"/>
  <c r="T54" i="18"/>
  <c r="T53" i="18"/>
  <c r="T52" i="18"/>
  <c r="T51" i="18"/>
  <c r="T50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Q62" i="18"/>
  <c r="Q50" i="18"/>
  <c r="P62" i="18"/>
  <c r="P50" i="18"/>
  <c r="O62" i="18"/>
  <c r="O50" i="18"/>
  <c r="N62" i="18"/>
  <c r="N50" i="18"/>
  <c r="M62" i="18"/>
  <c r="M50" i="18"/>
  <c r="L62" i="18"/>
  <c r="L50" i="18"/>
  <c r="H62" i="18"/>
  <c r="H50" i="18"/>
  <c r="G62" i="18"/>
  <c r="G50" i="18"/>
  <c r="F62" i="18"/>
  <c r="F50" i="18"/>
  <c r="D62" i="18"/>
  <c r="D50" i="18"/>
  <c r="C62" i="18"/>
  <c r="C50" i="18"/>
  <c r="M63" i="17"/>
  <c r="L63" i="17"/>
  <c r="K63" i="17"/>
  <c r="M62" i="17"/>
  <c r="L62" i="17"/>
  <c r="K62" i="17"/>
  <c r="M61" i="17"/>
  <c r="L61" i="17"/>
  <c r="K61" i="17"/>
  <c r="M60" i="17"/>
  <c r="L60" i="17"/>
  <c r="K60" i="17"/>
  <c r="M59" i="17"/>
  <c r="L59" i="17"/>
  <c r="K59" i="17"/>
  <c r="M58" i="17"/>
  <c r="L58" i="17"/>
  <c r="K58" i="17"/>
  <c r="M57" i="17"/>
  <c r="L57" i="17"/>
  <c r="K57" i="17"/>
  <c r="M56" i="17"/>
  <c r="L56" i="17"/>
  <c r="K56" i="17"/>
  <c r="M55" i="17"/>
  <c r="L55" i="17"/>
  <c r="K55" i="17"/>
  <c r="M54" i="17"/>
  <c r="L54" i="17"/>
  <c r="K54" i="17"/>
  <c r="M53" i="17"/>
  <c r="L53" i="17"/>
  <c r="K53" i="17"/>
  <c r="M52" i="17"/>
  <c r="L52" i="17"/>
  <c r="K52" i="17"/>
  <c r="M51" i="17"/>
  <c r="L51" i="17"/>
  <c r="K51" i="17"/>
  <c r="H63" i="17"/>
  <c r="H51" i="17"/>
  <c r="G63" i="17"/>
  <c r="G51" i="17"/>
  <c r="F63" i="17"/>
  <c r="F51" i="17"/>
  <c r="M66" i="10"/>
  <c r="M58" i="10"/>
  <c r="M57" i="10"/>
  <c r="M56" i="10"/>
  <c r="M55" i="10"/>
  <c r="M54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M135" i="43"/>
  <c r="L135" i="43"/>
  <c r="K135" i="43"/>
  <c r="T5" i="43"/>
  <c r="R5" i="43"/>
  <c r="M5" i="43"/>
  <c r="L5" i="43"/>
  <c r="N5" i="43"/>
  <c r="F5" i="43"/>
  <c r="S5" i="43"/>
  <c r="M135" i="42"/>
  <c r="K135" i="42"/>
  <c r="I135" i="42"/>
  <c r="H135" i="42"/>
  <c r="G135" i="42"/>
  <c r="T5" i="42"/>
  <c r="S5" i="42"/>
  <c r="M5" i="42"/>
  <c r="J5" i="42"/>
  <c r="F5" i="42"/>
  <c r="O135" i="41"/>
  <c r="I135" i="41"/>
  <c r="H135" i="41"/>
  <c r="G135" i="41"/>
  <c r="Q5" i="41"/>
  <c r="M5" i="41"/>
  <c r="J5" i="41"/>
  <c r="N133" i="40"/>
  <c r="K133" i="40"/>
  <c r="H133" i="40"/>
  <c r="O133" i="40"/>
  <c r="R5" i="40"/>
  <c r="P5" i="40"/>
  <c r="M5" i="40"/>
  <c r="J5" i="40"/>
  <c r="I133" i="39"/>
  <c r="H133" i="39"/>
  <c r="G133" i="39"/>
  <c r="T5" i="39"/>
  <c r="G133" i="38"/>
  <c r="I133" i="38"/>
  <c r="T5" i="38"/>
  <c r="Q5" i="38"/>
  <c r="P5" i="38"/>
  <c r="N5" i="38"/>
  <c r="M5" i="38"/>
  <c r="L5" i="38"/>
  <c r="I5" i="38"/>
  <c r="H5" i="38"/>
  <c r="F5" i="38"/>
  <c r="N123" i="37"/>
  <c r="K123" i="37"/>
  <c r="M5" i="37"/>
  <c r="AO29" i="35"/>
  <c r="Y29" i="35"/>
  <c r="X29" i="35"/>
  <c r="I29" i="35"/>
  <c r="AO7" i="35"/>
  <c r="AN7" i="35"/>
  <c r="AE7" i="35"/>
  <c r="I7" i="35"/>
  <c r="H7" i="35"/>
  <c r="N52" i="33"/>
  <c r="J52" i="33"/>
  <c r="D52" i="33"/>
  <c r="O52" i="33"/>
  <c r="L30" i="33"/>
  <c r="F30" i="33"/>
  <c r="D30" i="33"/>
  <c r="N8" i="33"/>
  <c r="H8" i="33"/>
  <c r="L52" i="31"/>
  <c r="F52" i="31"/>
  <c r="O52" i="31"/>
  <c r="D52" i="31"/>
  <c r="O30" i="31"/>
  <c r="J30" i="31"/>
  <c r="D30" i="31"/>
  <c r="O8" i="31"/>
  <c r="J8" i="31"/>
  <c r="D8" i="31"/>
  <c r="L8" i="31"/>
  <c r="H8" i="31"/>
  <c r="F8" i="31"/>
  <c r="O272" i="30"/>
  <c r="H272" i="30"/>
  <c r="D272" i="30"/>
  <c r="L272" i="30"/>
  <c r="J272" i="30"/>
  <c r="F272" i="30"/>
  <c r="C271" i="30"/>
  <c r="B270" i="30"/>
  <c r="O250" i="30"/>
  <c r="H250" i="30"/>
  <c r="D250" i="30"/>
  <c r="L250" i="30"/>
  <c r="J250" i="30"/>
  <c r="F250" i="30"/>
  <c r="C249" i="30"/>
  <c r="B248" i="30"/>
  <c r="L228" i="30"/>
  <c r="J228" i="30"/>
  <c r="D228" i="30"/>
  <c r="H228" i="30"/>
  <c r="C227" i="30"/>
  <c r="B226" i="30"/>
  <c r="N206" i="30"/>
  <c r="J206" i="30"/>
  <c r="H206" i="30"/>
  <c r="D206" i="30"/>
  <c r="L206" i="30"/>
  <c r="C205" i="30"/>
  <c r="O206" i="30" s="1"/>
  <c r="B204" i="30"/>
  <c r="N184" i="30"/>
  <c r="F184" i="30"/>
  <c r="D184" i="30"/>
  <c r="O184" i="30"/>
  <c r="L184" i="30"/>
  <c r="H184" i="30"/>
  <c r="C183" i="30"/>
  <c r="B182" i="30"/>
  <c r="N162" i="30"/>
  <c r="L162" i="30"/>
  <c r="F162" i="30"/>
  <c r="D162" i="30"/>
  <c r="O162" i="30"/>
  <c r="H162" i="30"/>
  <c r="C161" i="30"/>
  <c r="B160" i="30"/>
  <c r="N140" i="30"/>
  <c r="F140" i="30"/>
  <c r="D140" i="30"/>
  <c r="O140" i="30"/>
  <c r="H140" i="30"/>
  <c r="C139" i="30"/>
  <c r="B138" i="30"/>
  <c r="N118" i="30"/>
  <c r="L118" i="30"/>
  <c r="F118" i="30"/>
  <c r="D118" i="30"/>
  <c r="O118" i="30"/>
  <c r="J118" i="30"/>
  <c r="H118" i="30"/>
  <c r="C117" i="30"/>
  <c r="B116" i="30"/>
  <c r="N96" i="30"/>
  <c r="H96" i="30"/>
  <c r="D96" i="30"/>
  <c r="O96" i="30"/>
  <c r="L96" i="30"/>
  <c r="C95" i="30"/>
  <c r="O74" i="30"/>
  <c r="H74" i="30"/>
  <c r="F74" i="30"/>
  <c r="D74" i="30"/>
  <c r="J74" i="30"/>
  <c r="C73" i="30"/>
  <c r="N52" i="30"/>
  <c r="F52" i="30"/>
  <c r="D52" i="30"/>
  <c r="L52" i="30"/>
  <c r="C51" i="30"/>
  <c r="L30" i="30"/>
  <c r="J30" i="30"/>
  <c r="D30" i="30"/>
  <c r="H30" i="30"/>
  <c r="F30" i="30"/>
  <c r="C29" i="30"/>
  <c r="J8" i="30"/>
  <c r="H8" i="30"/>
  <c r="D8" i="30"/>
  <c r="L8" i="30"/>
  <c r="C7" i="30"/>
  <c r="J6" i="28"/>
  <c r="B4" i="28"/>
  <c r="M6" i="27"/>
  <c r="I6" i="27"/>
  <c r="K6" i="27"/>
  <c r="L6" i="27"/>
  <c r="B3" i="27"/>
  <c r="M6" i="26"/>
  <c r="I6" i="26"/>
  <c r="L6" i="26"/>
  <c r="B4" i="26"/>
  <c r="L52" i="25"/>
  <c r="F52" i="25"/>
  <c r="D52" i="25"/>
  <c r="O52" i="25"/>
  <c r="H52" i="25"/>
  <c r="O30" i="25"/>
  <c r="N30" i="25"/>
  <c r="F30" i="25"/>
  <c r="J30" i="25"/>
  <c r="H30" i="25"/>
  <c r="N8" i="25"/>
  <c r="L8" i="25"/>
  <c r="D8" i="25"/>
  <c r="H8" i="25"/>
  <c r="F8" i="25"/>
  <c r="O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D140" i="24"/>
  <c r="C139" i="24"/>
  <c r="B138" i="24"/>
  <c r="H118" i="24"/>
  <c r="D118" i="24"/>
  <c r="C117" i="24"/>
  <c r="B116" i="24"/>
  <c r="F96" i="24"/>
  <c r="H96" i="24"/>
  <c r="C95" i="24"/>
  <c r="D96" i="24" s="1"/>
  <c r="H74" i="24"/>
  <c r="D74" i="24"/>
  <c r="C73" i="24"/>
  <c r="H52" i="24"/>
  <c r="F52" i="24"/>
  <c r="C51" i="24"/>
  <c r="F30" i="24"/>
  <c r="H30" i="24"/>
  <c r="C29" i="24"/>
  <c r="D30" i="24" s="1"/>
  <c r="N8" i="24"/>
  <c r="D8" i="24"/>
  <c r="O8" i="24"/>
  <c r="J8" i="24"/>
  <c r="AB7" i="22"/>
  <c r="Y7" i="22"/>
  <c r="AA7" i="22"/>
  <c r="N7" i="22"/>
  <c r="K7" i="22"/>
  <c r="J7" i="22"/>
  <c r="B4" i="22"/>
  <c r="I8" i="21"/>
  <c r="J8" i="21"/>
  <c r="H8" i="21"/>
  <c r="B5" i="21"/>
  <c r="R7" i="19"/>
  <c r="J7" i="19"/>
  <c r="B4" i="19"/>
  <c r="AB6" i="18"/>
  <c r="Z6" i="18"/>
  <c r="AA6" i="18"/>
  <c r="T6" i="18"/>
  <c r="R6" i="18"/>
  <c r="J6" i="18"/>
  <c r="K6" i="18"/>
  <c r="B3" i="18"/>
  <c r="AA7" i="17"/>
  <c r="W7" i="17"/>
  <c r="Z7" i="17"/>
  <c r="I7" i="17"/>
  <c r="B4" i="17"/>
  <c r="Y7" i="16"/>
  <c r="X7" i="16"/>
  <c r="M7" i="16"/>
  <c r="B4" i="16"/>
  <c r="K7" i="15"/>
  <c r="J7" i="15"/>
  <c r="M7" i="15"/>
  <c r="I7" i="15"/>
  <c r="B4" i="15"/>
  <c r="V9" i="14"/>
  <c r="T9" i="14"/>
  <c r="U9" i="14"/>
  <c r="K9" i="14"/>
  <c r="I9" i="14"/>
  <c r="J9" i="14"/>
  <c r="B6" i="14"/>
  <c r="M6" i="13"/>
  <c r="K6" i="13"/>
  <c r="J6" i="13"/>
  <c r="I6" i="13"/>
  <c r="B3" i="13"/>
  <c r="X5" i="12"/>
  <c r="L5" i="12"/>
  <c r="O53" i="10"/>
  <c r="N53" i="10"/>
  <c r="H53" i="10"/>
  <c r="D53" i="10"/>
  <c r="L53" i="10"/>
  <c r="C52" i="10"/>
  <c r="L30" i="10"/>
  <c r="J30" i="10"/>
  <c r="H30" i="10"/>
  <c r="D30" i="10"/>
  <c r="C29" i="10"/>
  <c r="O8" i="10"/>
  <c r="J8" i="10"/>
  <c r="H8" i="10"/>
  <c r="F8" i="10"/>
  <c r="D8" i="10"/>
  <c r="C7" i="10"/>
  <c r="P8" i="9"/>
  <c r="S8" i="9"/>
  <c r="O272" i="8"/>
  <c r="N272" i="8"/>
  <c r="L272" i="8"/>
  <c r="J272" i="8"/>
  <c r="D272" i="8"/>
  <c r="H272" i="8"/>
  <c r="F272" i="8"/>
  <c r="C271" i="8"/>
  <c r="B270" i="8"/>
  <c r="O250" i="8"/>
  <c r="N250" i="8"/>
  <c r="L250" i="8"/>
  <c r="J250" i="8"/>
  <c r="D250" i="8"/>
  <c r="H250" i="8"/>
  <c r="F250" i="8"/>
  <c r="C249" i="8"/>
  <c r="B248" i="8"/>
  <c r="O228" i="8"/>
  <c r="N228" i="8"/>
  <c r="L228" i="8"/>
  <c r="J228" i="8"/>
  <c r="D228" i="8"/>
  <c r="H228" i="8"/>
  <c r="F228" i="8"/>
  <c r="C227" i="8"/>
  <c r="B226" i="8"/>
  <c r="O206" i="8"/>
  <c r="N206" i="8"/>
  <c r="L206" i="8"/>
  <c r="J206" i="8"/>
  <c r="D206" i="8"/>
  <c r="H206" i="8"/>
  <c r="F206" i="8"/>
  <c r="C205" i="8"/>
  <c r="B204" i="8"/>
  <c r="O184" i="8"/>
  <c r="N184" i="8"/>
  <c r="L184" i="8"/>
  <c r="J184" i="8"/>
  <c r="D184" i="8"/>
  <c r="H184" i="8"/>
  <c r="F184" i="8"/>
  <c r="C183" i="8"/>
  <c r="B182" i="8"/>
  <c r="O162" i="8"/>
  <c r="N162" i="8"/>
  <c r="J162" i="8"/>
  <c r="D162" i="8"/>
  <c r="L162" i="8"/>
  <c r="H162" i="8"/>
  <c r="F162" i="8"/>
  <c r="C161" i="8"/>
  <c r="B160" i="8"/>
  <c r="O140" i="8"/>
  <c r="N140" i="8"/>
  <c r="L140" i="8"/>
  <c r="J140" i="8"/>
  <c r="D140" i="8"/>
  <c r="H140" i="8"/>
  <c r="F140" i="8"/>
  <c r="C139" i="8"/>
  <c r="B138" i="8"/>
  <c r="O118" i="8"/>
  <c r="N118" i="8"/>
  <c r="L118" i="8"/>
  <c r="J118" i="8"/>
  <c r="D118" i="8"/>
  <c r="H118" i="8"/>
  <c r="F118" i="8"/>
  <c r="C117" i="8"/>
  <c r="B116" i="8"/>
  <c r="O96" i="8"/>
  <c r="N96" i="8"/>
  <c r="J96" i="8"/>
  <c r="D96" i="8"/>
  <c r="L96" i="8"/>
  <c r="H96" i="8"/>
  <c r="F96" i="8"/>
  <c r="C95" i="8"/>
  <c r="N74" i="8"/>
  <c r="L74" i="8"/>
  <c r="J74" i="8"/>
  <c r="H74" i="8"/>
  <c r="D74" i="8"/>
  <c r="C73" i="8"/>
  <c r="O52" i="8"/>
  <c r="L52" i="8"/>
  <c r="J52" i="8"/>
  <c r="F52" i="8"/>
  <c r="D52" i="8"/>
  <c r="C51" i="8"/>
  <c r="O30" i="8"/>
  <c r="N30" i="8"/>
  <c r="H30" i="8"/>
  <c r="F30" i="8"/>
  <c r="D30" i="8"/>
  <c r="L30" i="8"/>
  <c r="J30" i="8"/>
  <c r="C29" i="8"/>
  <c r="L8" i="8"/>
  <c r="H8" i="8"/>
  <c r="F8" i="8"/>
  <c r="D8" i="8"/>
  <c r="O8" i="8"/>
  <c r="J8" i="8"/>
  <c r="C7" i="8"/>
  <c r="V6" i="6"/>
  <c r="S6" i="6"/>
  <c r="M6" i="6"/>
  <c r="J6" i="6"/>
  <c r="B3" i="6"/>
  <c r="I6" i="5"/>
  <c r="B3" i="5"/>
  <c r="N56" i="2"/>
  <c r="L56" i="2"/>
  <c r="J56" i="2"/>
  <c r="M56" i="2"/>
  <c r="N31" i="2"/>
  <c r="L31" i="2"/>
  <c r="J31" i="2"/>
  <c r="K31" i="2"/>
  <c r="N6" i="2"/>
  <c r="L6" i="2"/>
  <c r="M6" i="2"/>
  <c r="M2" i="1"/>
  <c r="K6" i="50" l="1"/>
  <c r="M6" i="50" s="1"/>
  <c r="I6" i="50"/>
  <c r="L46" i="48"/>
  <c r="D46" i="48"/>
  <c r="J218" i="3"/>
  <c r="K218" i="3"/>
  <c r="N145" i="3"/>
  <c r="J145" i="3"/>
  <c r="K145" i="3"/>
  <c r="N8" i="2"/>
  <c r="M8" i="2"/>
  <c r="L8" i="2"/>
  <c r="N57" i="2"/>
  <c r="M57" i="2"/>
  <c r="L57" i="2"/>
  <c r="N13" i="3"/>
  <c r="M13" i="3"/>
  <c r="L13" i="3"/>
  <c r="J13" i="3"/>
  <c r="K13" i="3"/>
  <c r="N29" i="3"/>
  <c r="M29" i="3"/>
  <c r="L29" i="3"/>
  <c r="J29" i="3"/>
  <c r="K29" i="3"/>
  <c r="M42" i="3"/>
  <c r="L42" i="3"/>
  <c r="J42" i="3"/>
  <c r="K42" i="3"/>
  <c r="N87" i="3"/>
  <c r="M87" i="3"/>
  <c r="L87" i="3"/>
  <c r="K87" i="3"/>
  <c r="J87" i="3"/>
  <c r="I114" i="3"/>
  <c r="N103" i="3"/>
  <c r="M103" i="3"/>
  <c r="L103" i="3"/>
  <c r="K103" i="3"/>
  <c r="J103" i="3"/>
  <c r="M48" i="5"/>
  <c r="T33" i="6"/>
  <c r="V33" i="6"/>
  <c r="L14" i="8"/>
  <c r="L102" i="8"/>
  <c r="N22" i="3"/>
  <c r="M22" i="3"/>
  <c r="L22" i="3"/>
  <c r="K22" i="3"/>
  <c r="J22" i="3"/>
  <c r="M52" i="3"/>
  <c r="L52" i="3"/>
  <c r="K52" i="3"/>
  <c r="J52" i="3"/>
  <c r="N90" i="3"/>
  <c r="M90" i="3"/>
  <c r="L90" i="3"/>
  <c r="J90" i="3"/>
  <c r="K90" i="3"/>
  <c r="S44" i="5"/>
  <c r="W44" i="5"/>
  <c r="U44" i="5"/>
  <c r="J124" i="8"/>
  <c r="E18" i="2"/>
  <c r="M41" i="2"/>
  <c r="L41" i="2"/>
  <c r="N48" i="2"/>
  <c r="M48" i="2"/>
  <c r="L48" i="2"/>
  <c r="I67" i="2"/>
  <c r="N64" i="2"/>
  <c r="M64" i="2"/>
  <c r="L64" i="2"/>
  <c r="N74" i="2"/>
  <c r="M74" i="2"/>
  <c r="L74" i="2"/>
  <c r="J74" i="2"/>
  <c r="K74" i="2"/>
  <c r="N10" i="3"/>
  <c r="M10" i="3"/>
  <c r="L10" i="3"/>
  <c r="K10" i="3"/>
  <c r="J10" i="3"/>
  <c r="N26" i="3"/>
  <c r="M26" i="3"/>
  <c r="L26" i="3"/>
  <c r="K26" i="3"/>
  <c r="J26" i="3"/>
  <c r="M60" i="3"/>
  <c r="L60" i="3"/>
  <c r="K60" i="3"/>
  <c r="J60" i="3"/>
  <c r="N94" i="3"/>
  <c r="M94" i="3"/>
  <c r="L94" i="3"/>
  <c r="J94" i="3"/>
  <c r="K94" i="3"/>
  <c r="E115" i="3"/>
  <c r="G118" i="3"/>
  <c r="I121" i="3"/>
  <c r="N110" i="3"/>
  <c r="M110" i="3"/>
  <c r="L110" i="3"/>
  <c r="J110" i="3"/>
  <c r="K110" i="3"/>
  <c r="L15" i="8"/>
  <c r="H39" i="8"/>
  <c r="N12" i="2"/>
  <c r="M12" i="2"/>
  <c r="L12" i="2"/>
  <c r="N32" i="2"/>
  <c r="M32" i="2"/>
  <c r="L32" i="2"/>
  <c r="N61" i="2"/>
  <c r="M61" i="2"/>
  <c r="L61" i="2"/>
  <c r="N17" i="3"/>
  <c r="M17" i="3"/>
  <c r="L17" i="3"/>
  <c r="J17" i="3"/>
  <c r="K17" i="3"/>
  <c r="N33" i="3"/>
  <c r="M33" i="3"/>
  <c r="L33" i="3"/>
  <c r="J33" i="3"/>
  <c r="K33" i="3"/>
  <c r="M50" i="3"/>
  <c r="L50" i="3"/>
  <c r="J50" i="3"/>
  <c r="K50" i="3"/>
  <c r="N64" i="3"/>
  <c r="M64" i="3"/>
  <c r="L64" i="3"/>
  <c r="J64" i="3"/>
  <c r="K64" i="3"/>
  <c r="N91" i="3"/>
  <c r="M91" i="3"/>
  <c r="L91" i="3"/>
  <c r="K91" i="3"/>
  <c r="J91" i="3"/>
  <c r="G115" i="3"/>
  <c r="N107" i="3"/>
  <c r="M107" i="3"/>
  <c r="L107" i="3"/>
  <c r="K107" i="3"/>
  <c r="I118" i="3"/>
  <c r="J107" i="3"/>
  <c r="N175" i="3"/>
  <c r="W29" i="5"/>
  <c r="M31" i="5"/>
  <c r="I49" i="6"/>
  <c r="K49" i="6"/>
  <c r="F282" i="8"/>
  <c r="L16" i="8"/>
  <c r="L62" i="8"/>
  <c r="F128" i="8"/>
  <c r="N180" i="3"/>
  <c r="S47" i="6"/>
  <c r="U47" i="6"/>
  <c r="E42" i="2"/>
  <c r="G68" i="2"/>
  <c r="N14" i="3"/>
  <c r="M14" i="3"/>
  <c r="L14" i="3"/>
  <c r="K14" i="3"/>
  <c r="J14" i="3"/>
  <c r="N30" i="3"/>
  <c r="M30" i="3"/>
  <c r="L30" i="3"/>
  <c r="K30" i="3"/>
  <c r="J30" i="3"/>
  <c r="N82" i="3"/>
  <c r="M82" i="3"/>
  <c r="L82" i="3"/>
  <c r="J82" i="3"/>
  <c r="K82" i="3"/>
  <c r="N98" i="3"/>
  <c r="M98" i="3"/>
  <c r="L98" i="3"/>
  <c r="J98" i="3"/>
  <c r="K98" i="3"/>
  <c r="E119" i="3"/>
  <c r="G122" i="3"/>
  <c r="N172" i="3"/>
  <c r="L17" i="8"/>
  <c r="H106" i="8"/>
  <c r="N24" i="2"/>
  <c r="M24" i="2"/>
  <c r="L24" i="2"/>
  <c r="N60" i="2"/>
  <c r="M60" i="2"/>
  <c r="L60" i="2"/>
  <c r="N137" i="3"/>
  <c r="N164" i="3"/>
  <c r="N23" i="2"/>
  <c r="M23" i="2"/>
  <c r="L23" i="2"/>
  <c r="N36" i="2"/>
  <c r="M36" i="2"/>
  <c r="L36" i="2"/>
  <c r="N65" i="2"/>
  <c r="I68" i="2"/>
  <c r="M65" i="2"/>
  <c r="L65" i="2"/>
  <c r="N68" i="3"/>
  <c r="M68" i="3"/>
  <c r="L68" i="3"/>
  <c r="J68" i="3"/>
  <c r="K68" i="3"/>
  <c r="N95" i="3"/>
  <c r="M95" i="3"/>
  <c r="L95" i="3"/>
  <c r="K95" i="3"/>
  <c r="J95" i="3"/>
  <c r="E116" i="3"/>
  <c r="G119" i="3"/>
  <c r="I122" i="3"/>
  <c r="N111" i="3"/>
  <c r="M111" i="3"/>
  <c r="L111" i="3"/>
  <c r="K111" i="3"/>
  <c r="J111" i="3"/>
  <c r="N179" i="3"/>
  <c r="I31" i="6"/>
  <c r="K31" i="6"/>
  <c r="L31" i="6"/>
  <c r="J31" i="6"/>
  <c r="F33" i="8"/>
  <c r="N120" i="8"/>
  <c r="O120" i="8"/>
  <c r="L130" i="8"/>
  <c r="G17" i="2"/>
  <c r="N106" i="3"/>
  <c r="M106" i="3"/>
  <c r="L106" i="3"/>
  <c r="J106" i="3"/>
  <c r="I117" i="3"/>
  <c r="K106" i="3"/>
  <c r="N9" i="2"/>
  <c r="M9" i="2"/>
  <c r="L9" i="2"/>
  <c r="N37" i="3"/>
  <c r="M37" i="3"/>
  <c r="L37" i="3"/>
  <c r="J37" i="3"/>
  <c r="K37" i="3"/>
  <c r="N13" i="2"/>
  <c r="M13" i="2"/>
  <c r="L13" i="2"/>
  <c r="N33" i="2"/>
  <c r="M33" i="2"/>
  <c r="L33" i="2"/>
  <c r="N18" i="3"/>
  <c r="M18" i="3"/>
  <c r="L18" i="3"/>
  <c r="K18" i="3"/>
  <c r="J18" i="3"/>
  <c r="N34" i="3"/>
  <c r="M34" i="3"/>
  <c r="L34" i="3"/>
  <c r="K34" i="3"/>
  <c r="J34" i="3"/>
  <c r="M44" i="3"/>
  <c r="L44" i="3"/>
  <c r="K44" i="3"/>
  <c r="J44" i="3"/>
  <c r="N65" i="3"/>
  <c r="M65" i="3"/>
  <c r="L65" i="3"/>
  <c r="K65" i="3"/>
  <c r="J65" i="3"/>
  <c r="N86" i="3"/>
  <c r="M86" i="3"/>
  <c r="L86" i="3"/>
  <c r="J86" i="3"/>
  <c r="K86" i="3"/>
  <c r="I113" i="3"/>
  <c r="N102" i="3"/>
  <c r="M102" i="3"/>
  <c r="L102" i="3"/>
  <c r="J102" i="3"/>
  <c r="K102" i="3"/>
  <c r="E123" i="3"/>
  <c r="M12" i="5"/>
  <c r="W43" i="5"/>
  <c r="M17" i="6"/>
  <c r="N37" i="2"/>
  <c r="M37" i="2"/>
  <c r="L37" i="2"/>
  <c r="N38" i="3"/>
  <c r="M38" i="3"/>
  <c r="L38" i="3"/>
  <c r="K38" i="3"/>
  <c r="J38" i="3"/>
  <c r="N69" i="3"/>
  <c r="M69" i="3"/>
  <c r="L69" i="3"/>
  <c r="K69" i="3"/>
  <c r="J69" i="3"/>
  <c r="G114" i="3"/>
  <c r="M29" i="5"/>
  <c r="U50" i="5"/>
  <c r="S50" i="5"/>
  <c r="M16" i="2"/>
  <c r="L16" i="2"/>
  <c r="N21" i="3"/>
  <c r="M21" i="3"/>
  <c r="L21" i="3"/>
  <c r="J21" i="3"/>
  <c r="K21" i="3"/>
  <c r="M58" i="3"/>
  <c r="L58" i="3"/>
  <c r="J58" i="3"/>
  <c r="K58" i="3"/>
  <c r="E17" i="2"/>
  <c r="N40" i="2"/>
  <c r="I43" i="2"/>
  <c r="M40" i="2"/>
  <c r="L40" i="2"/>
  <c r="N47" i="2"/>
  <c r="M47" i="2"/>
  <c r="L47" i="2"/>
  <c r="J47" i="2"/>
  <c r="K47" i="2"/>
  <c r="N9" i="3"/>
  <c r="M9" i="3"/>
  <c r="L9" i="3"/>
  <c r="J9" i="3"/>
  <c r="K9" i="3"/>
  <c r="N25" i="3"/>
  <c r="M25" i="3"/>
  <c r="L25" i="3"/>
  <c r="J25" i="3"/>
  <c r="K25" i="3"/>
  <c r="N72" i="3"/>
  <c r="M72" i="3"/>
  <c r="L72" i="3"/>
  <c r="J72" i="3"/>
  <c r="K72" i="3"/>
  <c r="N83" i="3"/>
  <c r="M83" i="3"/>
  <c r="L83" i="3"/>
  <c r="K83" i="3"/>
  <c r="J83" i="3"/>
  <c r="N99" i="3"/>
  <c r="M99" i="3"/>
  <c r="L99" i="3"/>
  <c r="K99" i="3"/>
  <c r="J99" i="3"/>
  <c r="E120" i="3"/>
  <c r="G123" i="3"/>
  <c r="M50" i="5"/>
  <c r="S22" i="6"/>
  <c r="U22" i="6"/>
  <c r="W22" i="6"/>
  <c r="H21" i="8"/>
  <c r="L35" i="8"/>
  <c r="J84" i="8"/>
  <c r="F100" i="8"/>
  <c r="G12" i="9"/>
  <c r="H14" i="10"/>
  <c r="M11" i="15"/>
  <c r="L11" i="15"/>
  <c r="K11" i="15"/>
  <c r="J11" i="15"/>
  <c r="I11" i="15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N12" i="8"/>
  <c r="O12" i="8"/>
  <c r="N13" i="8"/>
  <c r="O13" i="8"/>
  <c r="F20" i="8"/>
  <c r="H33" i="8"/>
  <c r="O35" i="8"/>
  <c r="N35" i="8"/>
  <c r="J39" i="8"/>
  <c r="F43" i="8"/>
  <c r="J56" i="8"/>
  <c r="F60" i="8"/>
  <c r="F99" i="8"/>
  <c r="L101" i="8"/>
  <c r="F122" i="8"/>
  <c r="L124" i="8"/>
  <c r="H128" i="8"/>
  <c r="N142" i="8"/>
  <c r="O142" i="8"/>
  <c r="J146" i="8"/>
  <c r="F150" i="8"/>
  <c r="L152" i="8"/>
  <c r="P12" i="9"/>
  <c r="O12" i="9"/>
  <c r="G20" i="9"/>
  <c r="T22" i="14"/>
  <c r="P20" i="9"/>
  <c r="O20" i="9"/>
  <c r="L18" i="10"/>
  <c r="J39" i="10"/>
  <c r="H59" i="10"/>
  <c r="J59" i="10"/>
  <c r="D80" i="11"/>
  <c r="V54" i="12"/>
  <c r="U54" i="12"/>
  <c r="M39" i="5"/>
  <c r="S10" i="6"/>
  <c r="U10" i="6"/>
  <c r="T49" i="6"/>
  <c r="V49" i="6"/>
  <c r="F42" i="8"/>
  <c r="L56" i="8"/>
  <c r="H60" i="8"/>
  <c r="J83" i="8"/>
  <c r="L106" i="8"/>
  <c r="F144" i="8"/>
  <c r="J168" i="8"/>
  <c r="H172" i="8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J20" i="8"/>
  <c r="F31" i="8"/>
  <c r="L33" i="8"/>
  <c r="J43" i="8"/>
  <c r="L83" i="8"/>
  <c r="F98" i="8"/>
  <c r="L100" i="8"/>
  <c r="H104" i="8"/>
  <c r="F166" i="8"/>
  <c r="L168" i="8"/>
  <c r="F174" i="8"/>
  <c r="S9" i="9"/>
  <c r="R9" i="9"/>
  <c r="J61" i="10"/>
  <c r="N48" i="12"/>
  <c r="V12" i="12"/>
  <c r="U12" i="12"/>
  <c r="AA16" i="13"/>
  <c r="C149" i="14"/>
  <c r="M68" i="15"/>
  <c r="L68" i="15"/>
  <c r="K68" i="15"/>
  <c r="J68" i="15"/>
  <c r="I68" i="15"/>
  <c r="W45" i="5"/>
  <c r="W24" i="6"/>
  <c r="F54" i="8"/>
  <c r="F104" i="8"/>
  <c r="L146" i="8"/>
  <c r="L10" i="2"/>
  <c r="N10" i="2"/>
  <c r="M10" i="2"/>
  <c r="G18" i="2"/>
  <c r="L34" i="2"/>
  <c r="N34" i="2"/>
  <c r="M34" i="2"/>
  <c r="L38" i="2"/>
  <c r="N38" i="2"/>
  <c r="M38" i="2"/>
  <c r="G42" i="2"/>
  <c r="E43" i="2"/>
  <c r="L49" i="2"/>
  <c r="N49" i="2"/>
  <c r="M49" i="2"/>
  <c r="L58" i="2"/>
  <c r="N58" i="2"/>
  <c r="M58" i="2"/>
  <c r="L62" i="2"/>
  <c r="N62" i="2"/>
  <c r="M62" i="2"/>
  <c r="E67" i="2"/>
  <c r="L66" i="2"/>
  <c r="M66" i="2"/>
  <c r="L72" i="2"/>
  <c r="N72" i="2"/>
  <c r="M72" i="2"/>
  <c r="L7" i="3"/>
  <c r="K7" i="3"/>
  <c r="J7" i="3"/>
  <c r="N7" i="3"/>
  <c r="M7" i="3"/>
  <c r="L11" i="3"/>
  <c r="K11" i="3"/>
  <c r="J11" i="3"/>
  <c r="N11" i="3"/>
  <c r="M11" i="3"/>
  <c r="L15" i="3"/>
  <c r="K15" i="3"/>
  <c r="J15" i="3"/>
  <c r="N15" i="3"/>
  <c r="M15" i="3"/>
  <c r="L19" i="3"/>
  <c r="K19" i="3"/>
  <c r="J19" i="3"/>
  <c r="N19" i="3"/>
  <c r="M19" i="3"/>
  <c r="L23" i="3"/>
  <c r="K23" i="3"/>
  <c r="J23" i="3"/>
  <c r="N23" i="3"/>
  <c r="M23" i="3"/>
  <c r="L27" i="3"/>
  <c r="K27" i="3"/>
  <c r="J27" i="3"/>
  <c r="N27" i="3"/>
  <c r="M27" i="3"/>
  <c r="L31" i="3"/>
  <c r="K31" i="3"/>
  <c r="J31" i="3"/>
  <c r="N31" i="3"/>
  <c r="M31" i="3"/>
  <c r="L35" i="3"/>
  <c r="K35" i="3"/>
  <c r="J35" i="3"/>
  <c r="N35" i="3"/>
  <c r="M35" i="3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K62" i="3"/>
  <c r="J62" i="3"/>
  <c r="N62" i="3"/>
  <c r="M62" i="3"/>
  <c r="L66" i="3"/>
  <c r="K66" i="3"/>
  <c r="J66" i="3"/>
  <c r="N66" i="3"/>
  <c r="M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K88" i="3"/>
  <c r="J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N104" i="3"/>
  <c r="I115" i="3"/>
  <c r="M104" i="3"/>
  <c r="G116" i="3"/>
  <c r="E117" i="3"/>
  <c r="L108" i="3"/>
  <c r="K108" i="3"/>
  <c r="J108" i="3"/>
  <c r="I119" i="3"/>
  <c r="N108" i="3"/>
  <c r="M108" i="3"/>
  <c r="G120" i="3"/>
  <c r="E121" i="3"/>
  <c r="L112" i="3"/>
  <c r="K112" i="3"/>
  <c r="J112" i="3"/>
  <c r="N112" i="3"/>
  <c r="I123" i="3"/>
  <c r="M112" i="3"/>
  <c r="L135" i="3"/>
  <c r="K135" i="3"/>
  <c r="J135" i="3"/>
  <c r="N135" i="3"/>
  <c r="M135" i="3"/>
  <c r="F12" i="8"/>
  <c r="F13" i="8"/>
  <c r="F14" i="8"/>
  <c r="F15" i="8"/>
  <c r="F16" i="8"/>
  <c r="J19" i="8"/>
  <c r="H31" i="8"/>
  <c r="N33" i="8"/>
  <c r="O33" i="8"/>
  <c r="J37" i="8"/>
  <c r="F41" i="8"/>
  <c r="L43" i="8"/>
  <c r="L84" i="8"/>
  <c r="J76" i="8"/>
  <c r="H98" i="8"/>
  <c r="O100" i="8"/>
  <c r="N100" i="8"/>
  <c r="J104" i="8"/>
  <c r="F108" i="8"/>
  <c r="F120" i="8"/>
  <c r="L122" i="8"/>
  <c r="H126" i="8"/>
  <c r="I10" i="9"/>
  <c r="E14" i="9"/>
  <c r="S17" i="9"/>
  <c r="R17" i="9"/>
  <c r="D98" i="11"/>
  <c r="M51" i="5"/>
  <c r="K51" i="5"/>
  <c r="I51" i="5"/>
  <c r="J16" i="6"/>
  <c r="L16" i="6"/>
  <c r="H32" i="8"/>
  <c r="J38" i="8"/>
  <c r="H80" i="8"/>
  <c r="N79" i="8"/>
  <c r="O79" i="8"/>
  <c r="J100" i="8"/>
  <c r="N164" i="8"/>
  <c r="O164" i="8"/>
  <c r="L14" i="2"/>
  <c r="I17" i="2"/>
  <c r="N14" i="2"/>
  <c r="M14" i="2"/>
  <c r="L20" i="2"/>
  <c r="M20" i="2"/>
  <c r="K47" i="3"/>
  <c r="J47" i="3"/>
  <c r="M47" i="3"/>
  <c r="L47" i="3"/>
  <c r="K55" i="3"/>
  <c r="J55" i="3"/>
  <c r="M55" i="3"/>
  <c r="L55" i="3"/>
  <c r="F113" i="3"/>
  <c r="H116" i="3"/>
  <c r="F117" i="3"/>
  <c r="H120" i="3"/>
  <c r="F121" i="3"/>
  <c r="F186" i="3"/>
  <c r="H12" i="8"/>
  <c r="H13" i="8"/>
  <c r="H14" i="8"/>
  <c r="J31" i="8"/>
  <c r="F35" i="8"/>
  <c r="L37" i="8"/>
  <c r="H41" i="8"/>
  <c r="L54" i="8"/>
  <c r="H58" i="8"/>
  <c r="J64" i="8"/>
  <c r="L87" i="8"/>
  <c r="O99" i="8"/>
  <c r="N99" i="8"/>
  <c r="J103" i="8"/>
  <c r="F107" i="8"/>
  <c r="L109" i="8"/>
  <c r="H120" i="8"/>
  <c r="O122" i="8"/>
  <c r="N122" i="8"/>
  <c r="J126" i="8"/>
  <c r="F130" i="8"/>
  <c r="F142" i="8"/>
  <c r="L144" i="8"/>
  <c r="H148" i="8"/>
  <c r="M14" i="9"/>
  <c r="I18" i="9"/>
  <c r="L16" i="10"/>
  <c r="D35" i="11"/>
  <c r="D108" i="11"/>
  <c r="W14" i="12"/>
  <c r="W45" i="12"/>
  <c r="G23" i="14"/>
  <c r="S38" i="6"/>
  <c r="U38" i="6"/>
  <c r="N7" i="2"/>
  <c r="L7" i="2"/>
  <c r="M7" i="2"/>
  <c r="N15" i="2"/>
  <c r="L15" i="2"/>
  <c r="M15" i="2"/>
  <c r="I18" i="2"/>
  <c r="N22" i="2"/>
  <c r="L22" i="2"/>
  <c r="M22" i="2"/>
  <c r="N35" i="2"/>
  <c r="L35" i="2"/>
  <c r="M35" i="2"/>
  <c r="G43" i="2"/>
  <c r="N59" i="2"/>
  <c r="L59" i="2"/>
  <c r="M59" i="2"/>
  <c r="G67" i="2"/>
  <c r="N73" i="2"/>
  <c r="L73" i="2"/>
  <c r="M73" i="2"/>
  <c r="J16" i="3"/>
  <c r="N16" i="3"/>
  <c r="L16" i="3"/>
  <c r="M16" i="3"/>
  <c r="K16" i="3"/>
  <c r="J20" i="3"/>
  <c r="N20" i="3"/>
  <c r="L20" i="3"/>
  <c r="M20" i="3"/>
  <c r="K20" i="3"/>
  <c r="J24" i="3"/>
  <c r="N24" i="3"/>
  <c r="L24" i="3"/>
  <c r="M24" i="3"/>
  <c r="K24" i="3"/>
  <c r="J28" i="3"/>
  <c r="N28" i="3"/>
  <c r="L28" i="3"/>
  <c r="K28" i="3"/>
  <c r="M28" i="3"/>
  <c r="J32" i="3"/>
  <c r="N32" i="3"/>
  <c r="L32" i="3"/>
  <c r="M32" i="3"/>
  <c r="K32" i="3"/>
  <c r="J36" i="3"/>
  <c r="N36" i="3"/>
  <c r="L36" i="3"/>
  <c r="M36" i="3"/>
  <c r="K36" i="3"/>
  <c r="J40" i="3"/>
  <c r="L40" i="3"/>
  <c r="K40" i="3"/>
  <c r="M40" i="3"/>
  <c r="J48" i="3"/>
  <c r="L48" i="3"/>
  <c r="K48" i="3"/>
  <c r="M48" i="3"/>
  <c r="J56" i="3"/>
  <c r="L56" i="3"/>
  <c r="M56" i="3"/>
  <c r="K56" i="3"/>
  <c r="J63" i="3"/>
  <c r="N63" i="3"/>
  <c r="L63" i="3"/>
  <c r="M63" i="3"/>
  <c r="K63" i="3"/>
  <c r="J67" i="3"/>
  <c r="N67" i="3"/>
  <c r="L67" i="3"/>
  <c r="M67" i="3"/>
  <c r="K67" i="3"/>
  <c r="J71" i="3"/>
  <c r="N71" i="3"/>
  <c r="L71" i="3"/>
  <c r="K71" i="3"/>
  <c r="M71" i="3"/>
  <c r="J81" i="3"/>
  <c r="N81" i="3"/>
  <c r="L81" i="3"/>
  <c r="M81" i="3"/>
  <c r="K81" i="3"/>
  <c r="J85" i="3"/>
  <c r="N85" i="3"/>
  <c r="L85" i="3"/>
  <c r="M85" i="3"/>
  <c r="K85" i="3"/>
  <c r="J89" i="3"/>
  <c r="N89" i="3"/>
  <c r="L89" i="3"/>
  <c r="M89" i="3"/>
  <c r="K89" i="3"/>
  <c r="J93" i="3"/>
  <c r="N93" i="3"/>
  <c r="L93" i="3"/>
  <c r="K93" i="3"/>
  <c r="M93" i="3"/>
  <c r="J97" i="3"/>
  <c r="N97" i="3"/>
  <c r="L97" i="3"/>
  <c r="M97" i="3"/>
  <c r="K97" i="3"/>
  <c r="J101" i="3"/>
  <c r="N101" i="3"/>
  <c r="L101" i="3"/>
  <c r="M101" i="3"/>
  <c r="K101" i="3"/>
  <c r="G113" i="3"/>
  <c r="E114" i="3"/>
  <c r="J105" i="3"/>
  <c r="N105" i="3"/>
  <c r="I116" i="3"/>
  <c r="L105" i="3"/>
  <c r="M105" i="3"/>
  <c r="K105" i="3"/>
  <c r="G117" i="3"/>
  <c r="E118" i="3"/>
  <c r="J109" i="3"/>
  <c r="I120" i="3"/>
  <c r="N109" i="3"/>
  <c r="L109" i="3"/>
  <c r="K109" i="3"/>
  <c r="M109" i="3"/>
  <c r="G121" i="3"/>
  <c r="E122" i="3"/>
  <c r="I8" i="5"/>
  <c r="K8" i="5"/>
  <c r="L8" i="5"/>
  <c r="J8" i="5"/>
  <c r="J9" i="8"/>
  <c r="J10" i="8"/>
  <c r="J11" i="8"/>
  <c r="J12" i="8"/>
  <c r="J18" i="8"/>
  <c r="F34" i="8"/>
  <c r="L36" i="8"/>
  <c r="H40" i="8"/>
  <c r="O54" i="8"/>
  <c r="N54" i="8"/>
  <c r="J58" i="8"/>
  <c r="F62" i="8"/>
  <c r="L64" i="8"/>
  <c r="J75" i="8"/>
  <c r="F79" i="8"/>
  <c r="L81" i="8"/>
  <c r="H85" i="8"/>
  <c r="L98" i="8"/>
  <c r="J108" i="8"/>
  <c r="H142" i="8"/>
  <c r="O144" i="8"/>
  <c r="N144" i="8"/>
  <c r="J148" i="8"/>
  <c r="F152" i="8"/>
  <c r="F164" i="8"/>
  <c r="L166" i="8"/>
  <c r="H170" i="8"/>
  <c r="K41" i="14"/>
  <c r="J41" i="14"/>
  <c r="I41" i="14"/>
  <c r="M19" i="6"/>
  <c r="J19" i="6"/>
  <c r="L19" i="6"/>
  <c r="I47" i="6"/>
  <c r="K47" i="6"/>
  <c r="L47" i="6"/>
  <c r="J47" i="6"/>
  <c r="H20" i="8"/>
  <c r="O34" i="8"/>
  <c r="N34" i="8"/>
  <c r="H150" i="8"/>
  <c r="N11" i="2"/>
  <c r="L11" i="2"/>
  <c r="M11" i="2"/>
  <c r="I42" i="2"/>
  <c r="N39" i="2"/>
  <c r="L39" i="2"/>
  <c r="M39" i="2"/>
  <c r="N63" i="2"/>
  <c r="L63" i="2"/>
  <c r="M63" i="2"/>
  <c r="E68" i="2"/>
  <c r="J8" i="3"/>
  <c r="N8" i="3"/>
  <c r="L8" i="3"/>
  <c r="M8" i="3"/>
  <c r="K8" i="3"/>
  <c r="J12" i="3"/>
  <c r="N12" i="3"/>
  <c r="L12" i="3"/>
  <c r="K12" i="3"/>
  <c r="M12" i="3"/>
  <c r="M41" i="3"/>
  <c r="K41" i="3"/>
  <c r="J41" i="3"/>
  <c r="L41" i="3"/>
  <c r="M49" i="3"/>
  <c r="K49" i="3"/>
  <c r="L49" i="3"/>
  <c r="J49" i="3"/>
  <c r="M57" i="3"/>
  <c r="K57" i="3"/>
  <c r="L57" i="3"/>
  <c r="J57" i="3"/>
  <c r="H113" i="3"/>
  <c r="F114" i="3"/>
  <c r="H117" i="3"/>
  <c r="F118" i="3"/>
  <c r="H121" i="3"/>
  <c r="F122" i="3"/>
  <c r="L9" i="8"/>
  <c r="L10" i="8"/>
  <c r="J16" i="8"/>
  <c r="J17" i="8"/>
  <c r="L18" i="8"/>
  <c r="N31" i="8"/>
  <c r="O31" i="8"/>
  <c r="J35" i="8"/>
  <c r="F39" i="8"/>
  <c r="L41" i="8"/>
  <c r="L75" i="8"/>
  <c r="H79" i="8"/>
  <c r="N98" i="8"/>
  <c r="O98" i="8"/>
  <c r="J102" i="8"/>
  <c r="F106" i="8"/>
  <c r="L108" i="8"/>
  <c r="H164" i="8"/>
  <c r="O166" i="8"/>
  <c r="N166" i="8"/>
  <c r="J170" i="8"/>
  <c r="K110" i="14"/>
  <c r="J110" i="14"/>
  <c r="I110" i="14"/>
  <c r="H9" i="8"/>
  <c r="O11" i="8"/>
  <c r="N11" i="8"/>
  <c r="L13" i="8"/>
  <c r="J15" i="8"/>
  <c r="L21" i="8"/>
  <c r="L32" i="8"/>
  <c r="J34" i="8"/>
  <c r="L40" i="8"/>
  <c r="J42" i="8"/>
  <c r="L97" i="8"/>
  <c r="J99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59" i="11"/>
  <c r="D102" i="11"/>
  <c r="W12" i="12"/>
  <c r="W25" i="12"/>
  <c r="W57" i="12"/>
  <c r="K14" i="13"/>
  <c r="I14" i="13"/>
  <c r="K41" i="13"/>
  <c r="I41" i="13"/>
  <c r="K75" i="13"/>
  <c r="I75" i="13"/>
  <c r="K110" i="13"/>
  <c r="I110" i="13"/>
  <c r="K144" i="13"/>
  <c r="I144" i="13"/>
  <c r="T15" i="14"/>
  <c r="K67" i="14"/>
  <c r="J67" i="14"/>
  <c r="I67" i="14"/>
  <c r="E121" i="14"/>
  <c r="M15" i="15"/>
  <c r="L15" i="15"/>
  <c r="K15" i="15"/>
  <c r="J15" i="15"/>
  <c r="I15" i="15"/>
  <c r="M76" i="15"/>
  <c r="L76" i="15"/>
  <c r="K76" i="15"/>
  <c r="J76" i="15"/>
  <c r="I76" i="15"/>
  <c r="F91" i="15"/>
  <c r="H186" i="8"/>
  <c r="F188" i="8"/>
  <c r="O188" i="8"/>
  <c r="N188" i="8"/>
  <c r="L190" i="8"/>
  <c r="J192" i="8"/>
  <c r="H194" i="8"/>
  <c r="F196" i="8"/>
  <c r="H208" i="8"/>
  <c r="F210" i="8"/>
  <c r="O210" i="8"/>
  <c r="N210" i="8"/>
  <c r="L212" i="8"/>
  <c r="J214" i="8"/>
  <c r="O232" i="8"/>
  <c r="N232" i="8"/>
  <c r="L234" i="8"/>
  <c r="J236" i="8"/>
  <c r="O254" i="8"/>
  <c r="N254" i="8"/>
  <c r="L256" i="8"/>
  <c r="J258" i="8"/>
  <c r="O276" i="8"/>
  <c r="N276" i="8"/>
  <c r="L278" i="8"/>
  <c r="J280" i="8"/>
  <c r="H282" i="8"/>
  <c r="E10" i="9"/>
  <c r="M10" i="9"/>
  <c r="S13" i="9"/>
  <c r="R13" i="9"/>
  <c r="I14" i="9"/>
  <c r="G16" i="9"/>
  <c r="P16" i="9"/>
  <c r="O16" i="9"/>
  <c r="E18" i="9"/>
  <c r="M18" i="9"/>
  <c r="J14" i="10"/>
  <c r="L39" i="10"/>
  <c r="H57" i="10"/>
  <c r="L61" i="10"/>
  <c r="H65" i="10"/>
  <c r="D37" i="11"/>
  <c r="D76" i="11"/>
  <c r="D84" i="11"/>
  <c r="X26" i="12"/>
  <c r="W29" i="12"/>
  <c r="AA8" i="13"/>
  <c r="K14" i="14"/>
  <c r="J14" i="14"/>
  <c r="I14" i="14"/>
  <c r="K31" i="14"/>
  <c r="J31" i="14"/>
  <c r="I31" i="14"/>
  <c r="K75" i="14"/>
  <c r="J75" i="14"/>
  <c r="I75" i="14"/>
  <c r="K144" i="14"/>
  <c r="J144" i="14"/>
  <c r="I144" i="14"/>
  <c r="M33" i="15"/>
  <c r="L33" i="15"/>
  <c r="K33" i="15"/>
  <c r="J33" i="15"/>
  <c r="I33" i="15"/>
  <c r="M102" i="15"/>
  <c r="L102" i="15"/>
  <c r="K102" i="15"/>
  <c r="J102" i="15"/>
  <c r="I102" i="15"/>
  <c r="F21" i="8"/>
  <c r="F32" i="8"/>
  <c r="N32" i="8"/>
  <c r="O32" i="8"/>
  <c r="L34" i="8"/>
  <c r="J36" i="8"/>
  <c r="F40" i="8"/>
  <c r="L42" i="8"/>
  <c r="N97" i="8"/>
  <c r="O97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77" i="11"/>
  <c r="D86" i="11"/>
  <c r="D104" i="11"/>
  <c r="W6" i="12"/>
  <c r="W8" i="12"/>
  <c r="N16" i="12"/>
  <c r="W33" i="12"/>
  <c r="K10" i="13"/>
  <c r="I10" i="13"/>
  <c r="K32" i="13"/>
  <c r="I32" i="13"/>
  <c r="K67" i="13"/>
  <c r="I67" i="13"/>
  <c r="K101" i="13"/>
  <c r="I101" i="13"/>
  <c r="K136" i="13"/>
  <c r="I136" i="13"/>
  <c r="K84" i="14"/>
  <c r="J84" i="14"/>
  <c r="I84" i="14"/>
  <c r="K153" i="14"/>
  <c r="J153" i="14"/>
  <c r="I153" i="14"/>
  <c r="D21" i="15"/>
  <c r="C49" i="15"/>
  <c r="M59" i="15"/>
  <c r="L59" i="15"/>
  <c r="K59" i="15"/>
  <c r="J59" i="15"/>
  <c r="I59" i="15"/>
  <c r="G105" i="15"/>
  <c r="O10" i="8"/>
  <c r="N10" i="8"/>
  <c r="L12" i="8"/>
  <c r="J14" i="8"/>
  <c r="H16" i="8"/>
  <c r="L20" i="8"/>
  <c r="L31" i="8"/>
  <c r="J33" i="8"/>
  <c r="H35" i="8"/>
  <c r="L39" i="8"/>
  <c r="J41" i="8"/>
  <c r="H43" i="8"/>
  <c r="J98" i="8"/>
  <c r="H100" i="8"/>
  <c r="L104" i="8"/>
  <c r="J106" i="8"/>
  <c r="H108" i="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8" i="11"/>
  <c r="D106" i="11"/>
  <c r="W10" i="12"/>
  <c r="W11" i="12"/>
  <c r="W37" i="12"/>
  <c r="K158" i="13"/>
  <c r="I158" i="13"/>
  <c r="K22" i="14"/>
  <c r="J22" i="14"/>
  <c r="I22" i="14"/>
  <c r="K40" i="14"/>
  <c r="J40" i="14"/>
  <c r="I40" i="14"/>
  <c r="G93" i="14"/>
  <c r="K92" i="14"/>
  <c r="J92" i="14"/>
  <c r="I92" i="14"/>
  <c r="K161" i="14"/>
  <c r="J161" i="14"/>
  <c r="I161" i="14"/>
  <c r="M19" i="15"/>
  <c r="L19" i="15"/>
  <c r="K19" i="15"/>
  <c r="J19" i="15"/>
  <c r="I19" i="15"/>
  <c r="M85" i="15"/>
  <c r="L85" i="15"/>
  <c r="K85" i="15"/>
  <c r="J85" i="15"/>
  <c r="I85" i="15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L11" i="10"/>
  <c r="H15" i="10"/>
  <c r="L19" i="10"/>
  <c r="J32" i="10"/>
  <c r="J40" i="10"/>
  <c r="D10" i="11"/>
  <c r="D14" i="11"/>
  <c r="D18" i="11"/>
  <c r="D30" i="11"/>
  <c r="D39" i="11"/>
  <c r="D55" i="11"/>
  <c r="D63" i="11"/>
  <c r="D96" i="11"/>
  <c r="W41" i="12"/>
  <c r="K24" i="13"/>
  <c r="I24" i="13"/>
  <c r="K58" i="13"/>
  <c r="I58" i="13"/>
  <c r="K93" i="13"/>
  <c r="I93" i="13"/>
  <c r="K127" i="13"/>
  <c r="I127" i="13"/>
  <c r="C37" i="14"/>
  <c r="K32" i="14"/>
  <c r="J32" i="14"/>
  <c r="I32" i="14"/>
  <c r="D79" i="14"/>
  <c r="K101" i="14"/>
  <c r="J101" i="14"/>
  <c r="I101" i="14"/>
  <c r="F163" i="14"/>
  <c r="M42" i="15"/>
  <c r="L42" i="15"/>
  <c r="K42" i="15"/>
  <c r="J42" i="15"/>
  <c r="I42" i="15"/>
  <c r="D63" i="15"/>
  <c r="F9" i="8"/>
  <c r="O9" i="8"/>
  <c r="N9" i="8"/>
  <c r="L11" i="8"/>
  <c r="J13" i="8"/>
  <c r="H15" i="8"/>
  <c r="L19" i="8"/>
  <c r="J21" i="8"/>
  <c r="J32" i="8"/>
  <c r="H34" i="8"/>
  <c r="L38" i="8"/>
  <c r="J40" i="8"/>
  <c r="H42" i="8"/>
  <c r="L76" i="8"/>
  <c r="J97" i="8"/>
  <c r="H99" i="8"/>
  <c r="O101" i="8"/>
  <c r="N101" i="8"/>
  <c r="L103" i="8"/>
  <c r="J105" i="8"/>
  <c r="H107" i="8"/>
  <c r="R10" i="9"/>
  <c r="S10" i="9"/>
  <c r="I11" i="9"/>
  <c r="G13" i="9"/>
  <c r="O13" i="9"/>
  <c r="P13" i="9"/>
  <c r="E15" i="9"/>
  <c r="M15" i="9"/>
  <c r="R18" i="9"/>
  <c r="S18" i="9"/>
  <c r="I19" i="9"/>
  <c r="G21" i="9"/>
  <c r="O21" i="9"/>
  <c r="P21" i="9"/>
  <c r="J15" i="10"/>
  <c r="L32" i="10"/>
  <c r="L40" i="10"/>
  <c r="H58" i="10"/>
  <c r="H66" i="10"/>
  <c r="D11" i="11"/>
  <c r="D15" i="11"/>
  <c r="D19" i="11"/>
  <c r="D31" i="11"/>
  <c r="D81" i="11"/>
  <c r="K7" i="12"/>
  <c r="L7" i="12"/>
  <c r="W17" i="12"/>
  <c r="W49" i="12"/>
  <c r="K18" i="13"/>
  <c r="I18" i="13"/>
  <c r="K50" i="13"/>
  <c r="I50" i="13"/>
  <c r="K84" i="13"/>
  <c r="I84" i="13"/>
  <c r="K153" i="13"/>
  <c r="I153" i="13"/>
  <c r="K15" i="14"/>
  <c r="J15" i="14"/>
  <c r="I15" i="14"/>
  <c r="H23" i="14"/>
  <c r="K49" i="14"/>
  <c r="J49" i="14"/>
  <c r="I49" i="14"/>
  <c r="K118" i="14"/>
  <c r="J118" i="14"/>
  <c r="I118" i="14"/>
  <c r="M25" i="15"/>
  <c r="L25" i="15"/>
  <c r="K25" i="15"/>
  <c r="J25" i="15"/>
  <c r="I25" i="15"/>
  <c r="E77" i="15"/>
  <c r="M94" i="15"/>
  <c r="L94" i="15"/>
  <c r="K94" i="15"/>
  <c r="J94" i="15"/>
  <c r="I94" i="15"/>
  <c r="F172" i="8"/>
  <c r="L174" i="8"/>
  <c r="F186" i="8"/>
  <c r="O186" i="8"/>
  <c r="N186" i="8"/>
  <c r="L188" i="8"/>
  <c r="J190" i="8"/>
  <c r="H192" i="8"/>
  <c r="F194" i="8"/>
  <c r="L196" i="8"/>
  <c r="F208" i="8"/>
  <c r="O208" i="8"/>
  <c r="N208" i="8"/>
  <c r="L210" i="8"/>
  <c r="J212" i="8"/>
  <c r="H214" i="8"/>
  <c r="L218" i="8"/>
  <c r="O230" i="8"/>
  <c r="N230" i="8"/>
  <c r="L232" i="8"/>
  <c r="J234" i="8"/>
  <c r="H236" i="8"/>
  <c r="L240" i="8"/>
  <c r="O252" i="8"/>
  <c r="N252" i="8"/>
  <c r="L254" i="8"/>
  <c r="J256" i="8"/>
  <c r="H258" i="8"/>
  <c r="L262" i="8"/>
  <c r="O274" i="8"/>
  <c r="N274" i="8"/>
  <c r="L276" i="8"/>
  <c r="J278" i="8"/>
  <c r="H280" i="8"/>
  <c r="L284" i="8"/>
  <c r="S11" i="9"/>
  <c r="R11" i="9"/>
  <c r="I12" i="9"/>
  <c r="G14" i="9"/>
  <c r="P14" i="9"/>
  <c r="O14" i="9"/>
  <c r="E16" i="9"/>
  <c r="M16" i="9"/>
  <c r="S19" i="9"/>
  <c r="R19" i="9"/>
  <c r="I20" i="9"/>
  <c r="J12" i="10"/>
  <c r="F16" i="10"/>
  <c r="J20" i="10"/>
  <c r="L37" i="10"/>
  <c r="H55" i="10"/>
  <c r="F57" i="10"/>
  <c r="L59" i="10"/>
  <c r="H63" i="10"/>
  <c r="F65" i="10"/>
  <c r="D36" i="11"/>
  <c r="D74" i="11"/>
  <c r="D82" i="11"/>
  <c r="D100" i="11"/>
  <c r="W21" i="12"/>
  <c r="W53" i="12"/>
  <c r="F51" i="14"/>
  <c r="K58" i="14"/>
  <c r="J58" i="14"/>
  <c r="I58" i="14"/>
  <c r="K127" i="14"/>
  <c r="J127" i="14"/>
  <c r="I127" i="14"/>
  <c r="H135" i="14"/>
  <c r="M51" i="15"/>
  <c r="L51" i="15"/>
  <c r="K51" i="15"/>
  <c r="J51" i="15"/>
  <c r="I51" i="15"/>
  <c r="M111" i="15"/>
  <c r="L111" i="15"/>
  <c r="K111" i="15"/>
  <c r="J111" i="15"/>
  <c r="I111" i="15"/>
  <c r="H119" i="15"/>
  <c r="M128" i="15"/>
  <c r="L128" i="15"/>
  <c r="K128" i="15"/>
  <c r="J128" i="15"/>
  <c r="I128" i="15"/>
  <c r="M137" i="15"/>
  <c r="L137" i="15"/>
  <c r="K137" i="15"/>
  <c r="J137" i="15"/>
  <c r="I137" i="15"/>
  <c r="M140" i="15"/>
  <c r="L140" i="15"/>
  <c r="K140" i="15"/>
  <c r="J140" i="15"/>
  <c r="I140" i="15"/>
  <c r="C161" i="15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C147" i="15"/>
  <c r="L146" i="15"/>
  <c r="K146" i="15"/>
  <c r="J146" i="15"/>
  <c r="I146" i="15"/>
  <c r="M146" i="15"/>
  <c r="F161" i="15"/>
  <c r="D85" i="11"/>
  <c r="D97" i="11"/>
  <c r="D101" i="11"/>
  <c r="D105" i="11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I155" i="14"/>
  <c r="H163" i="14"/>
  <c r="M10" i="15"/>
  <c r="L10" i="15"/>
  <c r="K10" i="15"/>
  <c r="J10" i="15"/>
  <c r="I10" i="15"/>
  <c r="F21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L26" i="15"/>
  <c r="K26" i="15"/>
  <c r="J26" i="15"/>
  <c r="I26" i="15"/>
  <c r="M26" i="15"/>
  <c r="E35" i="15"/>
  <c r="L34" i="15"/>
  <c r="K34" i="15"/>
  <c r="J34" i="15"/>
  <c r="I34" i="15"/>
  <c r="M34" i="15"/>
  <c r="F49" i="15"/>
  <c r="L43" i="15"/>
  <c r="K43" i="15"/>
  <c r="J43" i="15"/>
  <c r="I43" i="15"/>
  <c r="M43" i="15"/>
  <c r="L52" i="15"/>
  <c r="K52" i="15"/>
  <c r="J52" i="15"/>
  <c r="I52" i="15"/>
  <c r="M52" i="15"/>
  <c r="G63" i="15"/>
  <c r="L60" i="15"/>
  <c r="K60" i="15"/>
  <c r="J60" i="15"/>
  <c r="I60" i="15"/>
  <c r="M60" i="15"/>
  <c r="L69" i="15"/>
  <c r="K69" i="15"/>
  <c r="J69" i="15"/>
  <c r="I69" i="15"/>
  <c r="H77" i="15"/>
  <c r="M69" i="15"/>
  <c r="L86" i="15"/>
  <c r="K86" i="15"/>
  <c r="J86" i="15"/>
  <c r="I86" i="15"/>
  <c r="M86" i="15"/>
  <c r="L95" i="15"/>
  <c r="K95" i="15"/>
  <c r="J95" i="15"/>
  <c r="I95" i="15"/>
  <c r="M95" i="15"/>
  <c r="L103" i="15"/>
  <c r="K103" i="15"/>
  <c r="J103" i="15"/>
  <c r="I103" i="15"/>
  <c r="M103" i="15"/>
  <c r="C119" i="15"/>
  <c r="L112" i="15"/>
  <c r="K112" i="15"/>
  <c r="J112" i="15"/>
  <c r="I112" i="15"/>
  <c r="M112" i="15"/>
  <c r="L121" i="15"/>
  <c r="K121" i="15"/>
  <c r="J121" i="15"/>
  <c r="I121" i="15"/>
  <c r="M121" i="15"/>
  <c r="D133" i="15"/>
  <c r="L129" i="15"/>
  <c r="K129" i="15"/>
  <c r="J129" i="15"/>
  <c r="I129" i="15"/>
  <c r="M129" i="15"/>
  <c r="L138" i="15"/>
  <c r="K138" i="15"/>
  <c r="J138" i="15"/>
  <c r="I138" i="15"/>
  <c r="M138" i="15"/>
  <c r="E147" i="15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F35" i="15"/>
  <c r="K29" i="15"/>
  <c r="J29" i="15"/>
  <c r="I29" i="15"/>
  <c r="M29" i="15"/>
  <c r="L29" i="15"/>
  <c r="K38" i="15"/>
  <c r="J38" i="15"/>
  <c r="I38" i="15"/>
  <c r="M38" i="15"/>
  <c r="L38" i="15"/>
  <c r="G49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C105" i="15"/>
  <c r="K98" i="15"/>
  <c r="J98" i="15"/>
  <c r="I98" i="15"/>
  <c r="M98" i="15"/>
  <c r="L98" i="15"/>
  <c r="K107" i="15"/>
  <c r="J107" i="15"/>
  <c r="I107" i="15"/>
  <c r="M107" i="15"/>
  <c r="L107" i="15"/>
  <c r="D119" i="15"/>
  <c r="K115" i="15"/>
  <c r="J115" i="15"/>
  <c r="I115" i="15"/>
  <c r="M115" i="15"/>
  <c r="L115" i="15"/>
  <c r="K124" i="15"/>
  <c r="J124" i="15"/>
  <c r="I124" i="15"/>
  <c r="M124" i="15"/>
  <c r="L124" i="15"/>
  <c r="E133" i="15"/>
  <c r="K132" i="15"/>
  <c r="J132" i="15"/>
  <c r="I132" i="15"/>
  <c r="M132" i="15"/>
  <c r="L132" i="15"/>
  <c r="F147" i="15"/>
  <c r="M142" i="15"/>
  <c r="K142" i="15"/>
  <c r="L142" i="15"/>
  <c r="J142" i="15"/>
  <c r="I142" i="15"/>
  <c r="M154" i="15"/>
  <c r="L154" i="15"/>
  <c r="J154" i="15"/>
  <c r="I154" i="15"/>
  <c r="K154" i="15"/>
  <c r="G21" i="16"/>
  <c r="D34" i="11"/>
  <c r="D38" i="11"/>
  <c r="D42" i="11"/>
  <c r="D54" i="11"/>
  <c r="D58" i="11"/>
  <c r="D62" i="11"/>
  <c r="I12" i="14"/>
  <c r="K12" i="14"/>
  <c r="J12" i="14"/>
  <c r="E23" i="14"/>
  <c r="I20" i="14"/>
  <c r="K20" i="14"/>
  <c r="J20" i="14"/>
  <c r="I29" i="14"/>
  <c r="H37" i="14"/>
  <c r="K29" i="14"/>
  <c r="J29" i="14"/>
  <c r="C51" i="14"/>
  <c r="J46" i="14"/>
  <c r="I46" i="14"/>
  <c r="K46" i="14"/>
  <c r="J55" i="14"/>
  <c r="I55" i="14"/>
  <c r="K55" i="14"/>
  <c r="F65" i="14"/>
  <c r="J63" i="14"/>
  <c r="I63" i="14"/>
  <c r="K63" i="14"/>
  <c r="J72" i="14"/>
  <c r="I72" i="14"/>
  <c r="K72" i="14"/>
  <c r="J81" i="14"/>
  <c r="I81" i="14"/>
  <c r="K81" i="14"/>
  <c r="D93" i="14"/>
  <c r="J89" i="14"/>
  <c r="I89" i="14"/>
  <c r="K89" i="14"/>
  <c r="J98" i="14"/>
  <c r="I98" i="14"/>
  <c r="K98" i="14"/>
  <c r="G107" i="14"/>
  <c r="J106" i="14"/>
  <c r="I106" i="14"/>
  <c r="K106" i="14"/>
  <c r="J115" i="14"/>
  <c r="I115" i="14"/>
  <c r="K115" i="14"/>
  <c r="J124" i="14"/>
  <c r="I124" i="14"/>
  <c r="K124" i="14"/>
  <c r="E135" i="14"/>
  <c r="J132" i="14"/>
  <c r="I132" i="14"/>
  <c r="K132" i="14"/>
  <c r="J141" i="14"/>
  <c r="I141" i="14"/>
  <c r="H149" i="14"/>
  <c r="K141" i="14"/>
  <c r="C163" i="14"/>
  <c r="J158" i="14"/>
  <c r="I158" i="14"/>
  <c r="K158" i="14"/>
  <c r="J24" i="15"/>
  <c r="I24" i="15"/>
  <c r="M24" i="15"/>
  <c r="L24" i="15"/>
  <c r="K24" i="15"/>
  <c r="G35" i="15"/>
  <c r="J32" i="15"/>
  <c r="I32" i="15"/>
  <c r="M32" i="15"/>
  <c r="L32" i="15"/>
  <c r="K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L67" i="15"/>
  <c r="K67" i="15"/>
  <c r="J75" i="15"/>
  <c r="I75" i="15"/>
  <c r="M75" i="15"/>
  <c r="L75" i="15"/>
  <c r="K75" i="15"/>
  <c r="C91" i="15"/>
  <c r="J84" i="15"/>
  <c r="I84" i="15"/>
  <c r="M84" i="15"/>
  <c r="L84" i="15"/>
  <c r="K84" i="15"/>
  <c r="J93" i="15"/>
  <c r="I93" i="15"/>
  <c r="M93" i="15"/>
  <c r="L93" i="15"/>
  <c r="K93" i="15"/>
  <c r="D105" i="15"/>
  <c r="J101" i="15"/>
  <c r="I101" i="15"/>
  <c r="M101" i="15"/>
  <c r="L101" i="15"/>
  <c r="K101" i="15"/>
  <c r="J110" i="15"/>
  <c r="I110" i="15"/>
  <c r="M110" i="15"/>
  <c r="L110" i="15"/>
  <c r="K110" i="15"/>
  <c r="E119" i="15"/>
  <c r="J118" i="15"/>
  <c r="I118" i="15"/>
  <c r="M118" i="15"/>
  <c r="L118" i="15"/>
  <c r="K118" i="15"/>
  <c r="F133" i="15"/>
  <c r="J127" i="15"/>
  <c r="I127" i="15"/>
  <c r="M127" i="15"/>
  <c r="L127" i="15"/>
  <c r="K127" i="15"/>
  <c r="J136" i="15"/>
  <c r="I136" i="15"/>
  <c r="M136" i="15"/>
  <c r="L136" i="15"/>
  <c r="K136" i="15"/>
  <c r="G147" i="15"/>
  <c r="D75" i="11"/>
  <c r="D79" i="11"/>
  <c r="D83" i="11"/>
  <c r="D99" i="11"/>
  <c r="D103" i="11"/>
  <c r="D107" i="11"/>
  <c r="K13" i="14"/>
  <c r="J13" i="14"/>
  <c r="I13" i="14"/>
  <c r="F23" i="14"/>
  <c r="K21" i="14"/>
  <c r="I21" i="14"/>
  <c r="J21" i="14"/>
  <c r="K30" i="14"/>
  <c r="I30" i="14"/>
  <c r="J30" i="14"/>
  <c r="K39" i="14"/>
  <c r="J39" i="14"/>
  <c r="I39" i="14"/>
  <c r="D51" i="14"/>
  <c r="I47" i="14"/>
  <c r="K47" i="14"/>
  <c r="J47" i="14"/>
  <c r="I56" i="14"/>
  <c r="K56" i="14"/>
  <c r="J56" i="14"/>
  <c r="G65" i="14"/>
  <c r="I64" i="14"/>
  <c r="K64" i="14"/>
  <c r="J64" i="14"/>
  <c r="I73" i="14"/>
  <c r="K73" i="14"/>
  <c r="J73" i="14"/>
  <c r="I82" i="14"/>
  <c r="K82" i="14"/>
  <c r="J82" i="14"/>
  <c r="E93" i="14"/>
  <c r="I90" i="14"/>
  <c r="K90" i="14"/>
  <c r="J90" i="14"/>
  <c r="I99" i="14"/>
  <c r="H107" i="14"/>
  <c r="K99" i="14"/>
  <c r="J99" i="14"/>
  <c r="C121" i="14"/>
  <c r="I116" i="14"/>
  <c r="K116" i="14"/>
  <c r="J116" i="14"/>
  <c r="I125" i="14"/>
  <c r="K125" i="14"/>
  <c r="J125" i="14"/>
  <c r="F135" i="14"/>
  <c r="I133" i="14"/>
  <c r="K133" i="14"/>
  <c r="J133" i="14"/>
  <c r="I142" i="14"/>
  <c r="K142" i="14"/>
  <c r="J142" i="14"/>
  <c r="I151" i="14"/>
  <c r="K151" i="14"/>
  <c r="J151" i="14"/>
  <c r="D163" i="14"/>
  <c r="I159" i="14"/>
  <c r="K159" i="14"/>
  <c r="J159" i="14"/>
  <c r="I12" i="15"/>
  <c r="M12" i="15"/>
  <c r="L12" i="15"/>
  <c r="K12" i="15"/>
  <c r="J12" i="15"/>
  <c r="I16" i="15"/>
  <c r="M16" i="15"/>
  <c r="L16" i="15"/>
  <c r="K16" i="15"/>
  <c r="J16" i="15"/>
  <c r="I20" i="15"/>
  <c r="M20" i="15"/>
  <c r="L20" i="15"/>
  <c r="K20" i="15"/>
  <c r="J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C77" i="15"/>
  <c r="I70" i="15"/>
  <c r="M70" i="15"/>
  <c r="L70" i="15"/>
  <c r="K70" i="15"/>
  <c r="J70" i="15"/>
  <c r="I79" i="15"/>
  <c r="M79" i="15"/>
  <c r="L79" i="15"/>
  <c r="K79" i="15"/>
  <c r="J79" i="15"/>
  <c r="D91" i="15"/>
  <c r="I87" i="15"/>
  <c r="M87" i="15"/>
  <c r="L87" i="15"/>
  <c r="K87" i="15"/>
  <c r="J87" i="15"/>
  <c r="I96" i="15"/>
  <c r="M96" i="15"/>
  <c r="L96" i="15"/>
  <c r="K96" i="15"/>
  <c r="J96" i="15"/>
  <c r="E105" i="15"/>
  <c r="I104" i="15"/>
  <c r="M104" i="15"/>
  <c r="L104" i="15"/>
  <c r="K104" i="15"/>
  <c r="J104" i="15"/>
  <c r="F119" i="15"/>
  <c r="I113" i="15"/>
  <c r="M113" i="15"/>
  <c r="L113" i="15"/>
  <c r="K113" i="15"/>
  <c r="J113" i="15"/>
  <c r="I122" i="15"/>
  <c r="M122" i="15"/>
  <c r="L122" i="15"/>
  <c r="K122" i="15"/>
  <c r="J122" i="15"/>
  <c r="G133" i="15"/>
  <c r="I130" i="15"/>
  <c r="M130" i="15"/>
  <c r="L130" i="15"/>
  <c r="K130" i="15"/>
  <c r="J130" i="15"/>
  <c r="H147" i="15"/>
  <c r="I139" i="15"/>
  <c r="M139" i="15"/>
  <c r="L139" i="15"/>
  <c r="K139" i="15"/>
  <c r="J139" i="15"/>
  <c r="M145" i="15"/>
  <c r="L145" i="15"/>
  <c r="J145" i="15"/>
  <c r="I145" i="15"/>
  <c r="K145" i="15"/>
  <c r="Y19" i="16"/>
  <c r="W19" i="16"/>
  <c r="E51" i="14"/>
  <c r="K48" i="14"/>
  <c r="J48" i="14"/>
  <c r="I48" i="14"/>
  <c r="H65" i="14"/>
  <c r="K57" i="14"/>
  <c r="J57" i="14"/>
  <c r="I57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AA9" i="15"/>
  <c r="C21" i="15"/>
  <c r="AA13" i="15"/>
  <c r="AA17" i="15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C63" i="15"/>
  <c r="M56" i="15"/>
  <c r="L56" i="15"/>
  <c r="K56" i="15"/>
  <c r="J56" i="15"/>
  <c r="I56" i="15"/>
  <c r="M65" i="15"/>
  <c r="L65" i="15"/>
  <c r="K65" i="15"/>
  <c r="J65" i="15"/>
  <c r="I65" i="15"/>
  <c r="D77" i="15"/>
  <c r="M73" i="15"/>
  <c r="L73" i="15"/>
  <c r="K73" i="15"/>
  <c r="J73" i="15"/>
  <c r="I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H133" i="15"/>
  <c r="M125" i="15"/>
  <c r="L125" i="15"/>
  <c r="K125" i="15"/>
  <c r="J125" i="15"/>
  <c r="I125" i="15"/>
  <c r="L155" i="15"/>
  <c r="K155" i="15"/>
  <c r="J155" i="15"/>
  <c r="I155" i="15"/>
  <c r="M155" i="15"/>
  <c r="F23" i="16"/>
  <c r="L26" i="16"/>
  <c r="K26" i="16"/>
  <c r="J26" i="16"/>
  <c r="I26" i="16"/>
  <c r="E35" i="16"/>
  <c r="L34" i="16"/>
  <c r="K34" i="16"/>
  <c r="J34" i="16"/>
  <c r="I34" i="16"/>
  <c r="G37" i="16"/>
  <c r="F49" i="16"/>
  <c r="M43" i="16"/>
  <c r="L43" i="16"/>
  <c r="K43" i="16"/>
  <c r="J43" i="16"/>
  <c r="I43" i="16"/>
  <c r="H51" i="16"/>
  <c r="L52" i="16"/>
  <c r="K52" i="16"/>
  <c r="J52" i="16"/>
  <c r="I52" i="16"/>
  <c r="G63" i="16"/>
  <c r="L60" i="16"/>
  <c r="K60" i="16"/>
  <c r="J60" i="16"/>
  <c r="I60" i="16"/>
  <c r="L69" i="16"/>
  <c r="K69" i="16"/>
  <c r="J69" i="16"/>
  <c r="I69" i="16"/>
  <c r="H77" i="16"/>
  <c r="L86" i="16"/>
  <c r="K86" i="16"/>
  <c r="J86" i="16"/>
  <c r="I86" i="16"/>
  <c r="C93" i="16"/>
  <c r="L95" i="16"/>
  <c r="K95" i="16"/>
  <c r="J95" i="16"/>
  <c r="I95" i="16"/>
  <c r="L103" i="16"/>
  <c r="K103" i="16"/>
  <c r="J103" i="16"/>
  <c r="I103" i="16"/>
  <c r="D107" i="16"/>
  <c r="C119" i="16"/>
  <c r="L112" i="16"/>
  <c r="K112" i="16"/>
  <c r="J112" i="16"/>
  <c r="I112" i="16"/>
  <c r="E121" i="16"/>
  <c r="D133" i="16"/>
  <c r="M129" i="16"/>
  <c r="L129" i="16"/>
  <c r="K129" i="16"/>
  <c r="J129" i="16"/>
  <c r="I129" i="16"/>
  <c r="F135" i="16"/>
  <c r="M138" i="16"/>
  <c r="L138" i="16"/>
  <c r="K138" i="16"/>
  <c r="J138" i="16"/>
  <c r="I138" i="16"/>
  <c r="E147" i="16"/>
  <c r="L146" i="16"/>
  <c r="K146" i="16"/>
  <c r="J146" i="16"/>
  <c r="I146" i="16"/>
  <c r="G149" i="16"/>
  <c r="F161" i="16"/>
  <c r="L155" i="16"/>
  <c r="K155" i="16"/>
  <c r="J155" i="16"/>
  <c r="I155" i="16"/>
  <c r="D9" i="17"/>
  <c r="L12" i="17"/>
  <c r="K12" i="17"/>
  <c r="J12" i="17"/>
  <c r="I12" i="17"/>
  <c r="M16" i="17"/>
  <c r="L16" i="17"/>
  <c r="K16" i="17"/>
  <c r="J16" i="17"/>
  <c r="I16" i="17"/>
  <c r="L20" i="17"/>
  <c r="K20" i="17"/>
  <c r="J20" i="17"/>
  <c r="I20" i="17"/>
  <c r="M27" i="17"/>
  <c r="L27" i="17"/>
  <c r="K27" i="17"/>
  <c r="J27" i="17"/>
  <c r="I27" i="17"/>
  <c r="H35" i="17"/>
  <c r="M44" i="17"/>
  <c r="L44" i="17"/>
  <c r="K44" i="17"/>
  <c r="J44" i="17"/>
  <c r="I44" i="17"/>
  <c r="J55" i="18"/>
  <c r="I55" i="18"/>
  <c r="M149" i="15"/>
  <c r="L149" i="15"/>
  <c r="K149" i="15"/>
  <c r="I149" i="15"/>
  <c r="J149" i="15"/>
  <c r="D161" i="15"/>
  <c r="M157" i="15"/>
  <c r="L157" i="15"/>
  <c r="K157" i="15"/>
  <c r="J157" i="15"/>
  <c r="I157" i="15"/>
  <c r="M13" i="16"/>
  <c r="L13" i="16"/>
  <c r="K13" i="16"/>
  <c r="J13" i="16"/>
  <c r="I13" i="16"/>
  <c r="H21" i="16"/>
  <c r="M17" i="16"/>
  <c r="L17" i="16"/>
  <c r="K17" i="16"/>
  <c r="J17" i="16"/>
  <c r="I17" i="16"/>
  <c r="G23" i="16"/>
  <c r="F35" i="16"/>
  <c r="L29" i="16"/>
  <c r="K29" i="16"/>
  <c r="J29" i="16"/>
  <c r="I29" i="16"/>
  <c r="H37" i="16"/>
  <c r="L38" i="16"/>
  <c r="K38" i="16"/>
  <c r="J38" i="16"/>
  <c r="I38" i="16"/>
  <c r="G49" i="16"/>
  <c r="L46" i="16"/>
  <c r="K46" i="16"/>
  <c r="J46" i="16"/>
  <c r="I46" i="16"/>
  <c r="M55" i="16"/>
  <c r="L55" i="16"/>
  <c r="K55" i="16"/>
  <c r="J55" i="16"/>
  <c r="I55" i="16"/>
  <c r="H63" i="16"/>
  <c r="L72" i="16"/>
  <c r="K72" i="16"/>
  <c r="J72" i="16"/>
  <c r="I72" i="16"/>
  <c r="C79" i="16"/>
  <c r="L81" i="16"/>
  <c r="K81" i="16"/>
  <c r="J81" i="16"/>
  <c r="I81" i="16"/>
  <c r="L89" i="16"/>
  <c r="K89" i="16"/>
  <c r="J89" i="16"/>
  <c r="I89" i="16"/>
  <c r="D93" i="16"/>
  <c r="C105" i="16"/>
  <c r="M98" i="16"/>
  <c r="L98" i="16"/>
  <c r="K98" i="16"/>
  <c r="J98" i="16"/>
  <c r="I98" i="16"/>
  <c r="E107" i="16"/>
  <c r="D119" i="16"/>
  <c r="M115" i="16"/>
  <c r="L115" i="16"/>
  <c r="K115" i="16"/>
  <c r="J115" i="16"/>
  <c r="I115" i="16"/>
  <c r="F121" i="16"/>
  <c r="L124" i="16"/>
  <c r="K124" i="16"/>
  <c r="J124" i="16"/>
  <c r="I124" i="16"/>
  <c r="E133" i="16"/>
  <c r="L132" i="16"/>
  <c r="K132" i="16"/>
  <c r="J132" i="16"/>
  <c r="I132" i="16"/>
  <c r="G135" i="16"/>
  <c r="F147" i="16"/>
  <c r="M141" i="16"/>
  <c r="L141" i="16"/>
  <c r="K141" i="16"/>
  <c r="J141" i="16"/>
  <c r="I141" i="16"/>
  <c r="M150" i="16"/>
  <c r="H149" i="16"/>
  <c r="L150" i="16"/>
  <c r="K150" i="16"/>
  <c r="J150" i="16"/>
  <c r="I150" i="16"/>
  <c r="G161" i="16"/>
  <c r="L158" i="16"/>
  <c r="K158" i="16"/>
  <c r="J158" i="16"/>
  <c r="I158" i="16"/>
  <c r="E9" i="17"/>
  <c r="C21" i="17"/>
  <c r="L30" i="17"/>
  <c r="K30" i="17"/>
  <c r="J30" i="17"/>
  <c r="I30" i="17"/>
  <c r="C37" i="17"/>
  <c r="L39" i="17"/>
  <c r="K39" i="17"/>
  <c r="J39" i="17"/>
  <c r="I39" i="17"/>
  <c r="M47" i="17"/>
  <c r="L47" i="17"/>
  <c r="K47" i="17"/>
  <c r="J47" i="17"/>
  <c r="I47" i="17"/>
  <c r="F8" i="18"/>
  <c r="X20" i="18"/>
  <c r="D22" i="18"/>
  <c r="S98" i="18"/>
  <c r="R98" i="18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H23" i="16"/>
  <c r="L24" i="16"/>
  <c r="K24" i="16"/>
  <c r="J24" i="16"/>
  <c r="I24" i="16"/>
  <c r="G35" i="16"/>
  <c r="L32" i="16"/>
  <c r="K32" i="16"/>
  <c r="J32" i="16"/>
  <c r="I32" i="16"/>
  <c r="M41" i="16"/>
  <c r="L41" i="16"/>
  <c r="K41" i="16"/>
  <c r="J41" i="16"/>
  <c r="I41" i="16"/>
  <c r="H49" i="16"/>
  <c r="L58" i="16"/>
  <c r="K58" i="16"/>
  <c r="J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M84" i="16"/>
  <c r="L84" i="16"/>
  <c r="K84" i="16"/>
  <c r="J84" i="16"/>
  <c r="I84" i="16"/>
  <c r="E93" i="16"/>
  <c r="D105" i="16"/>
  <c r="M101" i="16"/>
  <c r="L101" i="16"/>
  <c r="K101" i="16"/>
  <c r="J101" i="16"/>
  <c r="I101" i="16"/>
  <c r="F107" i="16"/>
  <c r="L110" i="16"/>
  <c r="K110" i="16"/>
  <c r="J110" i="16"/>
  <c r="I110" i="16"/>
  <c r="E119" i="16"/>
  <c r="L118" i="16"/>
  <c r="K118" i="16"/>
  <c r="J118" i="16"/>
  <c r="I118" i="16"/>
  <c r="G121" i="16"/>
  <c r="F133" i="16"/>
  <c r="M127" i="16"/>
  <c r="L127" i="16"/>
  <c r="K127" i="16"/>
  <c r="J127" i="16"/>
  <c r="I127" i="16"/>
  <c r="M136" i="16"/>
  <c r="H135" i="16"/>
  <c r="L136" i="16"/>
  <c r="K136" i="16"/>
  <c r="J136" i="16"/>
  <c r="I136" i="16"/>
  <c r="G147" i="16"/>
  <c r="L144" i="16"/>
  <c r="K144" i="16"/>
  <c r="J144" i="16"/>
  <c r="I144" i="16"/>
  <c r="L153" i="16"/>
  <c r="K153" i="16"/>
  <c r="J153" i="16"/>
  <c r="I153" i="16"/>
  <c r="H161" i="16"/>
  <c r="F9" i="17"/>
  <c r="M11" i="17"/>
  <c r="L11" i="17"/>
  <c r="K11" i="17"/>
  <c r="J11" i="17"/>
  <c r="I11" i="17"/>
  <c r="D21" i="17"/>
  <c r="M15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M33" i="17"/>
  <c r="L33" i="17"/>
  <c r="K33" i="17"/>
  <c r="J33" i="17"/>
  <c r="I33" i="17"/>
  <c r="D37" i="17"/>
  <c r="C49" i="17"/>
  <c r="M42" i="17"/>
  <c r="L42" i="17"/>
  <c r="K42" i="17"/>
  <c r="J42" i="17"/>
  <c r="I42" i="17"/>
  <c r="J9" i="18"/>
  <c r="I9" i="18"/>
  <c r="H8" i="18"/>
  <c r="K19" i="18"/>
  <c r="J19" i="18"/>
  <c r="I19" i="18"/>
  <c r="P22" i="18"/>
  <c r="D9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M70" i="16"/>
  <c r="E79" i="16"/>
  <c r="D91" i="16"/>
  <c r="L87" i="16"/>
  <c r="K87" i="16"/>
  <c r="J87" i="16"/>
  <c r="I87" i="16"/>
  <c r="M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M113" i="16"/>
  <c r="L122" i="16"/>
  <c r="K122" i="16"/>
  <c r="J122" i="16"/>
  <c r="I122" i="16"/>
  <c r="M122" i="16"/>
  <c r="H121" i="16"/>
  <c r="G133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G9" i="17"/>
  <c r="E21" i="17"/>
  <c r="D23" i="17"/>
  <c r="C35" i="17"/>
  <c r="L28" i="17"/>
  <c r="K28" i="17"/>
  <c r="J28" i="17"/>
  <c r="I28" i="17"/>
  <c r="M28" i="17"/>
  <c r="E37" i="17"/>
  <c r="D49" i="17"/>
  <c r="L45" i="17"/>
  <c r="K45" i="17"/>
  <c r="J45" i="17"/>
  <c r="I45" i="17"/>
  <c r="N8" i="18"/>
  <c r="L78" i="18"/>
  <c r="AA85" i="18"/>
  <c r="Z85" i="18"/>
  <c r="AB85" i="18"/>
  <c r="N92" i="18"/>
  <c r="J141" i="15"/>
  <c r="I141" i="15"/>
  <c r="M141" i="15"/>
  <c r="L141" i="15"/>
  <c r="K141" i="15"/>
  <c r="K150" i="15"/>
  <c r="J150" i="15"/>
  <c r="I150" i="15"/>
  <c r="M150" i="15"/>
  <c r="L150" i="15"/>
  <c r="G161" i="15"/>
  <c r="K158" i="15"/>
  <c r="J158" i="15"/>
  <c r="I158" i="15"/>
  <c r="M158" i="15"/>
  <c r="L158" i="15"/>
  <c r="E9" i="16"/>
  <c r="C21" i="16"/>
  <c r="K30" i="16"/>
  <c r="J30" i="16"/>
  <c r="I30" i="16"/>
  <c r="M30" i="16"/>
  <c r="L30" i="16"/>
  <c r="C37" i="16"/>
  <c r="K39" i="16"/>
  <c r="J39" i="16"/>
  <c r="I39" i="16"/>
  <c r="L39" i="16"/>
  <c r="K47" i="16"/>
  <c r="J47" i="16"/>
  <c r="I47" i="16"/>
  <c r="M47" i="16"/>
  <c r="L47" i="16"/>
  <c r="D51" i="16"/>
  <c r="C63" i="16"/>
  <c r="K56" i="16"/>
  <c r="J56" i="16"/>
  <c r="I56" i="16"/>
  <c r="L56" i="16"/>
  <c r="E65" i="16"/>
  <c r="D77" i="16"/>
  <c r="K73" i="16"/>
  <c r="J73" i="16"/>
  <c r="I73" i="16"/>
  <c r="M73" i="16"/>
  <c r="L73" i="16"/>
  <c r="F79" i="16"/>
  <c r="K82" i="16"/>
  <c r="J82" i="16"/>
  <c r="I82" i="16"/>
  <c r="L82" i="16"/>
  <c r="E91" i="16"/>
  <c r="K90" i="16"/>
  <c r="J90" i="16"/>
  <c r="I90" i="16"/>
  <c r="L90" i="16"/>
  <c r="G93" i="16"/>
  <c r="F105" i="16"/>
  <c r="K99" i="16"/>
  <c r="J99" i="16"/>
  <c r="I99" i="16"/>
  <c r="L99" i="16"/>
  <c r="K108" i="16"/>
  <c r="J108" i="16"/>
  <c r="I108" i="16"/>
  <c r="M108" i="16"/>
  <c r="H107" i="16"/>
  <c r="L108" i="16"/>
  <c r="G119" i="16"/>
  <c r="K116" i="16"/>
  <c r="J116" i="16"/>
  <c r="I116" i="16"/>
  <c r="M116" i="16"/>
  <c r="L116" i="16"/>
  <c r="K125" i="16"/>
  <c r="J125" i="16"/>
  <c r="I125" i="16"/>
  <c r="H133" i="16"/>
  <c r="L125" i="16"/>
  <c r="K142" i="16"/>
  <c r="J142" i="16"/>
  <c r="I142" i="16"/>
  <c r="M142" i="16"/>
  <c r="L142" i="16"/>
  <c r="C149" i="16"/>
  <c r="K151" i="16"/>
  <c r="J151" i="16"/>
  <c r="I151" i="16"/>
  <c r="M151" i="16"/>
  <c r="L151" i="16"/>
  <c r="K159" i="16"/>
  <c r="J159" i="16"/>
  <c r="I159" i="16"/>
  <c r="L159" i="16"/>
  <c r="K10" i="17"/>
  <c r="J10" i="17"/>
  <c r="H9" i="17"/>
  <c r="M12" i="17" s="1"/>
  <c r="I10" i="17"/>
  <c r="M10" i="17"/>
  <c r="L10" i="17"/>
  <c r="F21" i="17"/>
  <c r="K14" i="17"/>
  <c r="J14" i="17"/>
  <c r="I14" i="17"/>
  <c r="M14" i="17"/>
  <c r="L14" i="17"/>
  <c r="K18" i="17"/>
  <c r="J18" i="17"/>
  <c r="I18" i="17"/>
  <c r="M18" i="17"/>
  <c r="L18" i="17"/>
  <c r="E23" i="17"/>
  <c r="D35" i="17"/>
  <c r="K31" i="17"/>
  <c r="J31" i="17"/>
  <c r="I31" i="17"/>
  <c r="L31" i="17"/>
  <c r="F37" i="17"/>
  <c r="K40" i="17"/>
  <c r="J40" i="17"/>
  <c r="I40" i="17"/>
  <c r="M40" i="17"/>
  <c r="L40" i="17"/>
  <c r="E49" i="17"/>
  <c r="K48" i="17"/>
  <c r="J48" i="17"/>
  <c r="I48" i="17"/>
  <c r="M48" i="17"/>
  <c r="L48" i="17"/>
  <c r="P8" i="18"/>
  <c r="J13" i="18"/>
  <c r="I13" i="18"/>
  <c r="V36" i="18"/>
  <c r="Y50" i="18"/>
  <c r="AA51" i="18"/>
  <c r="Z51" i="18"/>
  <c r="S72" i="18"/>
  <c r="R72" i="18"/>
  <c r="S124" i="18"/>
  <c r="R124" i="18"/>
  <c r="Q132" i="18"/>
  <c r="J52" i="21"/>
  <c r="I52" i="21"/>
  <c r="H52" i="21"/>
  <c r="J144" i="15"/>
  <c r="I144" i="15"/>
  <c r="M144" i="15"/>
  <c r="L144" i="15"/>
  <c r="K144" i="15"/>
  <c r="J153" i="15"/>
  <c r="I153" i="15"/>
  <c r="H161" i="15"/>
  <c r="M153" i="15"/>
  <c r="L153" i="15"/>
  <c r="K153" i="15"/>
  <c r="F9" i="16"/>
  <c r="J11" i="16"/>
  <c r="I11" i="16"/>
  <c r="M11" i="16"/>
  <c r="L11" i="16"/>
  <c r="K11" i="16"/>
  <c r="D21" i="16"/>
  <c r="J15" i="16"/>
  <c r="I15" i="16"/>
  <c r="L15" i="16"/>
  <c r="K15" i="16"/>
  <c r="J19" i="16"/>
  <c r="I19" i="16"/>
  <c r="M19" i="16"/>
  <c r="L19" i="16"/>
  <c r="K19" i="16"/>
  <c r="C23" i="16"/>
  <c r="J25" i="16"/>
  <c r="I25" i="16"/>
  <c r="M25" i="16"/>
  <c r="L25" i="16"/>
  <c r="K25" i="16"/>
  <c r="J33" i="16"/>
  <c r="I33" i="16"/>
  <c r="L33" i="16"/>
  <c r="K33" i="16"/>
  <c r="D37" i="16"/>
  <c r="C49" i="16"/>
  <c r="J42" i="16"/>
  <c r="I42" i="16"/>
  <c r="L42" i="16"/>
  <c r="K42" i="16"/>
  <c r="E51" i="16"/>
  <c r="D63" i="16"/>
  <c r="J59" i="16"/>
  <c r="I59" i="16"/>
  <c r="L59" i="16"/>
  <c r="K59" i="16"/>
  <c r="F65" i="16"/>
  <c r="J68" i="16"/>
  <c r="I68" i="16"/>
  <c r="L68" i="16"/>
  <c r="K68" i="16"/>
  <c r="E77" i="16"/>
  <c r="J76" i="16"/>
  <c r="I76" i="16"/>
  <c r="M76" i="16"/>
  <c r="L76" i="16"/>
  <c r="K76" i="16"/>
  <c r="G79" i="16"/>
  <c r="F91" i="16"/>
  <c r="J85" i="16"/>
  <c r="I85" i="16"/>
  <c r="L85" i="16"/>
  <c r="K85" i="16"/>
  <c r="J94" i="16"/>
  <c r="I94" i="16"/>
  <c r="H93" i="16"/>
  <c r="L94" i="16"/>
  <c r="K94" i="16"/>
  <c r="G105" i="16"/>
  <c r="J102" i="16"/>
  <c r="I102" i="16"/>
  <c r="M102" i="16"/>
  <c r="L102" i="16"/>
  <c r="K102" i="16"/>
  <c r="J111" i="16"/>
  <c r="I111" i="16"/>
  <c r="H119" i="16"/>
  <c r="M111" i="16"/>
  <c r="L111" i="16"/>
  <c r="K111" i="16"/>
  <c r="J128" i="16"/>
  <c r="I128" i="16"/>
  <c r="L128" i="16"/>
  <c r="K128" i="16"/>
  <c r="C135" i="16"/>
  <c r="J137" i="16"/>
  <c r="I137" i="16"/>
  <c r="L137" i="16"/>
  <c r="K137" i="16"/>
  <c r="J145" i="16"/>
  <c r="I145" i="16"/>
  <c r="M145" i="16"/>
  <c r="L145" i="16"/>
  <c r="K145" i="16"/>
  <c r="D149" i="16"/>
  <c r="C161" i="16"/>
  <c r="J154" i="16"/>
  <c r="I154" i="16"/>
  <c r="M154" i="16"/>
  <c r="L154" i="16"/>
  <c r="K154" i="16"/>
  <c r="G21" i="17"/>
  <c r="F23" i="17"/>
  <c r="J26" i="17"/>
  <c r="I26" i="17"/>
  <c r="M26" i="17"/>
  <c r="L26" i="17"/>
  <c r="K26" i="17"/>
  <c r="E35" i="17"/>
  <c r="J34" i="17"/>
  <c r="I34" i="17"/>
  <c r="M34" i="17"/>
  <c r="L34" i="17"/>
  <c r="K34" i="17"/>
  <c r="G37" i="17"/>
  <c r="F49" i="17"/>
  <c r="J43" i="17"/>
  <c r="I43" i="17"/>
  <c r="M43" i="17"/>
  <c r="L43" i="17"/>
  <c r="K43" i="17"/>
  <c r="V8" i="18"/>
  <c r="H20" i="18"/>
  <c r="K12" i="18"/>
  <c r="I12" i="18"/>
  <c r="J12" i="18"/>
  <c r="AA24" i="18"/>
  <c r="Z24" i="18"/>
  <c r="S38" i="18"/>
  <c r="R38" i="18"/>
  <c r="I156" i="15"/>
  <c r="M156" i="15"/>
  <c r="L156" i="15"/>
  <c r="K156" i="15"/>
  <c r="J156" i="15"/>
  <c r="G9" i="16"/>
  <c r="E21" i="16"/>
  <c r="D23" i="16"/>
  <c r="C35" i="16"/>
  <c r="I28" i="16"/>
  <c r="L28" i="16"/>
  <c r="K28" i="16"/>
  <c r="J28" i="16"/>
  <c r="E37" i="16"/>
  <c r="D49" i="16"/>
  <c r="I45" i="16"/>
  <c r="M45" i="16"/>
  <c r="L45" i="16"/>
  <c r="K45" i="16"/>
  <c r="J45" i="16"/>
  <c r="F51" i="16"/>
  <c r="I54" i="16"/>
  <c r="M54" i="16"/>
  <c r="L54" i="16"/>
  <c r="K54" i="16"/>
  <c r="J54" i="16"/>
  <c r="E63" i="16"/>
  <c r="I62" i="16"/>
  <c r="L62" i="16"/>
  <c r="K62" i="16"/>
  <c r="J62" i="16"/>
  <c r="G65" i="16"/>
  <c r="F77" i="16"/>
  <c r="I71" i="16"/>
  <c r="L71" i="16"/>
  <c r="K71" i="16"/>
  <c r="J71" i="16"/>
  <c r="I80" i="16"/>
  <c r="M80" i="16"/>
  <c r="H79" i="16"/>
  <c r="L80" i="16"/>
  <c r="K80" i="16"/>
  <c r="J80" i="16"/>
  <c r="G91" i="16"/>
  <c r="I88" i="16"/>
  <c r="L88" i="16"/>
  <c r="K88" i="16"/>
  <c r="J88" i="16"/>
  <c r="I97" i="16"/>
  <c r="H105" i="16"/>
  <c r="M97" i="16"/>
  <c r="L97" i="16"/>
  <c r="K97" i="16"/>
  <c r="J97" i="16"/>
  <c r="I114" i="16"/>
  <c r="L114" i="16"/>
  <c r="K114" i="16"/>
  <c r="J114" i="16"/>
  <c r="C121" i="16"/>
  <c r="I123" i="16"/>
  <c r="M123" i="16"/>
  <c r="L123" i="16"/>
  <c r="K123" i="16"/>
  <c r="J123" i="16"/>
  <c r="I131" i="16"/>
  <c r="M131" i="16"/>
  <c r="L131" i="16"/>
  <c r="K131" i="16"/>
  <c r="J131" i="16"/>
  <c r="D135" i="16"/>
  <c r="C147" i="16"/>
  <c r="I140" i="16"/>
  <c r="L140" i="16"/>
  <c r="K140" i="16"/>
  <c r="J140" i="16"/>
  <c r="E149" i="16"/>
  <c r="D161" i="16"/>
  <c r="I157" i="16"/>
  <c r="L157" i="16"/>
  <c r="K157" i="16"/>
  <c r="J157" i="16"/>
  <c r="I13" i="17"/>
  <c r="H21" i="17"/>
  <c r="M13" i="17"/>
  <c r="L13" i="17"/>
  <c r="K13" i="17"/>
  <c r="J13" i="17"/>
  <c r="I17" i="17"/>
  <c r="M17" i="17"/>
  <c r="L17" i="17"/>
  <c r="K17" i="17"/>
  <c r="J17" i="17"/>
  <c r="G23" i="17"/>
  <c r="F35" i="17"/>
  <c r="I29" i="17"/>
  <c r="M29" i="17"/>
  <c r="L29" i="17"/>
  <c r="K29" i="17"/>
  <c r="J29" i="17"/>
  <c r="I38" i="17"/>
  <c r="M38" i="17"/>
  <c r="H37" i="17"/>
  <c r="L38" i="17"/>
  <c r="K38" i="17"/>
  <c r="J38" i="17"/>
  <c r="G49" i="17"/>
  <c r="I46" i="17"/>
  <c r="M46" i="17"/>
  <c r="L46" i="17"/>
  <c r="K46" i="17"/>
  <c r="J46" i="17"/>
  <c r="X8" i="18"/>
  <c r="J74" i="18"/>
  <c r="I74" i="18"/>
  <c r="M151" i="15"/>
  <c r="K151" i="15"/>
  <c r="J151" i="15"/>
  <c r="L151" i="15"/>
  <c r="I151" i="15"/>
  <c r="M159" i="15"/>
  <c r="L159" i="15"/>
  <c r="K159" i="15"/>
  <c r="J159" i="15"/>
  <c r="I159" i="15"/>
  <c r="M10" i="16"/>
  <c r="L10" i="16"/>
  <c r="K10" i="16"/>
  <c r="J10" i="16"/>
  <c r="H9" i="16"/>
  <c r="M34" i="16" s="1"/>
  <c r="I10" i="16"/>
  <c r="F21" i="16"/>
  <c r="M14" i="16"/>
  <c r="L14" i="16"/>
  <c r="K14" i="16"/>
  <c r="J14" i="16"/>
  <c r="I14" i="16"/>
  <c r="M18" i="16"/>
  <c r="L18" i="16"/>
  <c r="K18" i="16"/>
  <c r="J18" i="16"/>
  <c r="I18" i="16"/>
  <c r="E23" i="16"/>
  <c r="D35" i="16"/>
  <c r="M31" i="16"/>
  <c r="L31" i="16"/>
  <c r="K31" i="16"/>
  <c r="J31" i="16"/>
  <c r="I31" i="16"/>
  <c r="F37" i="16"/>
  <c r="M40" i="16"/>
  <c r="L40" i="16"/>
  <c r="K40" i="16"/>
  <c r="J40" i="16"/>
  <c r="I40" i="16"/>
  <c r="E49" i="16"/>
  <c r="M48" i="16"/>
  <c r="L48" i="16"/>
  <c r="K48" i="16"/>
  <c r="J48" i="16"/>
  <c r="I48" i="16"/>
  <c r="G51" i="16"/>
  <c r="F63" i="16"/>
  <c r="M57" i="16"/>
  <c r="L57" i="16"/>
  <c r="K57" i="16"/>
  <c r="J57" i="16"/>
  <c r="I57" i="16"/>
  <c r="M66" i="16"/>
  <c r="H65" i="16"/>
  <c r="L66" i="16"/>
  <c r="K66" i="16"/>
  <c r="J66" i="16"/>
  <c r="I66" i="16"/>
  <c r="G77" i="16"/>
  <c r="M74" i="16"/>
  <c r="L74" i="16"/>
  <c r="K74" i="16"/>
  <c r="J74" i="16"/>
  <c r="I74" i="16"/>
  <c r="H91" i="16"/>
  <c r="M83" i="16"/>
  <c r="L83" i="16"/>
  <c r="K83" i="16"/>
  <c r="J83" i="16"/>
  <c r="I83" i="16"/>
  <c r="M100" i="16"/>
  <c r="L100" i="16"/>
  <c r="K100" i="16"/>
  <c r="J100" i="16"/>
  <c r="I100" i="16"/>
  <c r="C107" i="16"/>
  <c r="M109" i="16"/>
  <c r="L109" i="16"/>
  <c r="K109" i="16"/>
  <c r="J109" i="16"/>
  <c r="I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E135" i="16"/>
  <c r="D147" i="16"/>
  <c r="M143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M24" i="17"/>
  <c r="H23" i="17"/>
  <c r="L24" i="17"/>
  <c r="K24" i="17"/>
  <c r="J24" i="17"/>
  <c r="I24" i="17"/>
  <c r="G35" i="17"/>
  <c r="M32" i="17"/>
  <c r="L32" i="17"/>
  <c r="K32" i="17"/>
  <c r="J32" i="17"/>
  <c r="I32" i="17"/>
  <c r="H49" i="17"/>
  <c r="M41" i="17"/>
  <c r="L41" i="17"/>
  <c r="K41" i="17"/>
  <c r="J41" i="17"/>
  <c r="I41" i="17"/>
  <c r="P20" i="18"/>
  <c r="F34" i="18"/>
  <c r="J40" i="18"/>
  <c r="I40" i="18"/>
  <c r="H48" i="18"/>
  <c r="P76" i="18"/>
  <c r="J89" i="18"/>
  <c r="I89" i="18"/>
  <c r="U104" i="18"/>
  <c r="D8" i="18"/>
  <c r="L8" i="18"/>
  <c r="I11" i="18"/>
  <c r="J11" i="18"/>
  <c r="F20" i="18"/>
  <c r="N20" i="18"/>
  <c r="V20" i="18"/>
  <c r="K15" i="18"/>
  <c r="I15" i="18"/>
  <c r="J15" i="18"/>
  <c r="Z15" i="18"/>
  <c r="AA15" i="18"/>
  <c r="K16" i="18"/>
  <c r="J16" i="18"/>
  <c r="I16" i="18"/>
  <c r="L22" i="18"/>
  <c r="X22" i="18"/>
  <c r="AA25" i="18"/>
  <c r="Z25" i="18"/>
  <c r="AB25" i="18"/>
  <c r="V34" i="18"/>
  <c r="J29" i="18"/>
  <c r="I29" i="18"/>
  <c r="D48" i="18"/>
  <c r="X48" i="18"/>
  <c r="S46" i="18"/>
  <c r="R46" i="18"/>
  <c r="AA59" i="18"/>
  <c r="Z59" i="18"/>
  <c r="W64" i="18"/>
  <c r="E78" i="18"/>
  <c r="S81" i="18"/>
  <c r="R81" i="18"/>
  <c r="N90" i="18"/>
  <c r="K83" i="18"/>
  <c r="J83" i="18"/>
  <c r="I83" i="18"/>
  <c r="AA94" i="18"/>
  <c r="Z94" i="18"/>
  <c r="AB94" i="18"/>
  <c r="P104" i="18"/>
  <c r="E8" i="18"/>
  <c r="M8" i="18"/>
  <c r="U8" i="18"/>
  <c r="S11" i="18"/>
  <c r="R11" i="18"/>
  <c r="AA11" i="18"/>
  <c r="Z11" i="18"/>
  <c r="G20" i="18"/>
  <c r="O20" i="18"/>
  <c r="W20" i="18"/>
  <c r="S15" i="18"/>
  <c r="R15" i="18"/>
  <c r="S19" i="18"/>
  <c r="R19" i="18"/>
  <c r="C22" i="18"/>
  <c r="M22" i="18"/>
  <c r="Y22" i="18"/>
  <c r="AB23" i="18"/>
  <c r="AA23" i="18"/>
  <c r="Z23" i="18"/>
  <c r="W34" i="18"/>
  <c r="E48" i="18"/>
  <c r="S42" i="18"/>
  <c r="R42" i="18"/>
  <c r="K44" i="18"/>
  <c r="J44" i="18"/>
  <c r="I44" i="18"/>
  <c r="X50" i="18"/>
  <c r="AA55" i="18"/>
  <c r="Z55" i="18"/>
  <c r="J59" i="18"/>
  <c r="I59" i="18"/>
  <c r="L76" i="18"/>
  <c r="K79" i="18"/>
  <c r="J79" i="18"/>
  <c r="I79" i="18"/>
  <c r="H78" i="18"/>
  <c r="O90" i="18"/>
  <c r="AA89" i="18"/>
  <c r="Z89" i="18"/>
  <c r="AB89" i="18"/>
  <c r="K94" i="18"/>
  <c r="J94" i="18"/>
  <c r="I94" i="18"/>
  <c r="K102" i="18"/>
  <c r="J102" i="18"/>
  <c r="I102" i="18"/>
  <c r="T141" i="18"/>
  <c r="S141" i="18"/>
  <c r="R141" i="18"/>
  <c r="M160" i="18"/>
  <c r="G8" i="18"/>
  <c r="O8" i="18"/>
  <c r="W8" i="18"/>
  <c r="Q20" i="18"/>
  <c r="S12" i="18"/>
  <c r="R12" i="18"/>
  <c r="AA12" i="18"/>
  <c r="Y20" i="18"/>
  <c r="Z12" i="18"/>
  <c r="AA18" i="18"/>
  <c r="Z18" i="18"/>
  <c r="E22" i="18"/>
  <c r="Q22" i="18"/>
  <c r="S23" i="18"/>
  <c r="R23" i="18"/>
  <c r="G34" i="18"/>
  <c r="S33" i="18"/>
  <c r="R33" i="18"/>
  <c r="C36" i="18"/>
  <c r="L48" i="18"/>
  <c r="AA46" i="18"/>
  <c r="Z46" i="18"/>
  <c r="J51" i="18"/>
  <c r="I51" i="18"/>
  <c r="S68" i="18"/>
  <c r="R68" i="18"/>
  <c r="J70" i="18"/>
  <c r="I70" i="18"/>
  <c r="M78" i="18"/>
  <c r="AA81" i="18"/>
  <c r="Z81" i="18"/>
  <c r="V90" i="18"/>
  <c r="K85" i="18"/>
  <c r="J85" i="18"/>
  <c r="I85" i="18"/>
  <c r="D104" i="18"/>
  <c r="X104" i="18"/>
  <c r="J107" i="18"/>
  <c r="I107" i="18"/>
  <c r="AA154" i="18"/>
  <c r="Z154" i="18"/>
  <c r="E106" i="21"/>
  <c r="H22" i="18"/>
  <c r="K23" i="18"/>
  <c r="J23" i="18"/>
  <c r="I23" i="18"/>
  <c r="S25" i="18"/>
  <c r="R25" i="18"/>
  <c r="S29" i="18"/>
  <c r="R29" i="18"/>
  <c r="K31" i="18"/>
  <c r="J31" i="18"/>
  <c r="I31" i="18"/>
  <c r="F36" i="18"/>
  <c r="M48" i="18"/>
  <c r="AA42" i="18"/>
  <c r="Z42" i="18"/>
  <c r="K46" i="18"/>
  <c r="J46" i="18"/>
  <c r="I46" i="18"/>
  <c r="N64" i="18"/>
  <c r="J66" i="18"/>
  <c r="I66" i="18"/>
  <c r="P78" i="18"/>
  <c r="K81" i="18"/>
  <c r="J81" i="18"/>
  <c r="I81" i="18"/>
  <c r="W90" i="18"/>
  <c r="E104" i="18"/>
  <c r="AB98" i="18"/>
  <c r="AA98" i="18"/>
  <c r="Z98" i="18"/>
  <c r="T102" i="18"/>
  <c r="S102" i="18"/>
  <c r="R102" i="18"/>
  <c r="M134" i="18"/>
  <c r="S9" i="18"/>
  <c r="R9" i="18"/>
  <c r="Q8" i="18"/>
  <c r="AA9" i="18"/>
  <c r="Z9" i="18"/>
  <c r="Y8" i="18"/>
  <c r="AB15" i="18" s="1"/>
  <c r="AB9" i="18"/>
  <c r="C20" i="18"/>
  <c r="S13" i="18"/>
  <c r="R13" i="18"/>
  <c r="AA13" i="18"/>
  <c r="Z13" i="18"/>
  <c r="AB13" i="18"/>
  <c r="AA16" i="18"/>
  <c r="Z16" i="18"/>
  <c r="AB16" i="18"/>
  <c r="S18" i="18"/>
  <c r="R18" i="18"/>
  <c r="T18" i="18"/>
  <c r="S24" i="18"/>
  <c r="R24" i="18"/>
  <c r="N34" i="18"/>
  <c r="K27" i="18"/>
  <c r="J27" i="18"/>
  <c r="I27" i="18"/>
  <c r="AA38" i="18"/>
  <c r="Z38" i="18"/>
  <c r="AB38" i="18"/>
  <c r="P48" i="18"/>
  <c r="K42" i="18"/>
  <c r="J42" i="18"/>
  <c r="I42" i="18"/>
  <c r="S59" i="18"/>
  <c r="R59" i="18"/>
  <c r="J61" i="18"/>
  <c r="I61" i="18"/>
  <c r="X76" i="18"/>
  <c r="AA72" i="18"/>
  <c r="Z72" i="18"/>
  <c r="AB72" i="18"/>
  <c r="F90" i="18"/>
  <c r="V92" i="18"/>
  <c r="S94" i="18"/>
  <c r="R94" i="18"/>
  <c r="K96" i="18"/>
  <c r="J96" i="18"/>
  <c r="I96" i="18"/>
  <c r="H104" i="18"/>
  <c r="J111" i="18"/>
  <c r="I111" i="18"/>
  <c r="AB115" i="18"/>
  <c r="AA115" i="18"/>
  <c r="Z115" i="18"/>
  <c r="W120" i="18"/>
  <c r="I10" i="18"/>
  <c r="K10" i="18"/>
  <c r="J10" i="18"/>
  <c r="D20" i="18"/>
  <c r="L20" i="18"/>
  <c r="I14" i="18"/>
  <c r="K14" i="18"/>
  <c r="J14" i="18"/>
  <c r="I18" i="18"/>
  <c r="K18" i="18"/>
  <c r="J18" i="18"/>
  <c r="O34" i="18"/>
  <c r="AA33" i="18"/>
  <c r="Z33" i="18"/>
  <c r="AB33" i="18"/>
  <c r="K38" i="18"/>
  <c r="J38" i="18"/>
  <c r="I38" i="18"/>
  <c r="V62" i="18"/>
  <c r="S55" i="18"/>
  <c r="R55" i="18"/>
  <c r="J57" i="18"/>
  <c r="I57" i="18"/>
  <c r="D76" i="18"/>
  <c r="AA68" i="18"/>
  <c r="Z68" i="18"/>
  <c r="AB68" i="18"/>
  <c r="Y76" i="18"/>
  <c r="J72" i="18"/>
  <c r="I72" i="18"/>
  <c r="U78" i="18"/>
  <c r="G90" i="18"/>
  <c r="S89" i="18"/>
  <c r="R89" i="18"/>
  <c r="C92" i="18"/>
  <c r="L104" i="18"/>
  <c r="AB102" i="18"/>
  <c r="AA102" i="18"/>
  <c r="Z102" i="18"/>
  <c r="S107" i="18"/>
  <c r="R107" i="18"/>
  <c r="AB137" i="18"/>
  <c r="AA137" i="18"/>
  <c r="Z137" i="18"/>
  <c r="S158" i="18"/>
  <c r="R158" i="18"/>
  <c r="C8" i="18"/>
  <c r="S10" i="18"/>
  <c r="R10" i="18"/>
  <c r="AA10" i="18"/>
  <c r="Z10" i="18"/>
  <c r="AB10" i="18"/>
  <c r="E20" i="18"/>
  <c r="M20" i="18"/>
  <c r="U20" i="18"/>
  <c r="S14" i="18"/>
  <c r="R14" i="18"/>
  <c r="T14" i="18"/>
  <c r="AA14" i="18"/>
  <c r="Z14" i="18"/>
  <c r="AB14" i="18"/>
  <c r="S16" i="18"/>
  <c r="R16" i="18"/>
  <c r="AB19" i="18"/>
  <c r="AA19" i="18"/>
  <c r="Z19" i="18"/>
  <c r="U22" i="18"/>
  <c r="K25" i="18"/>
  <c r="J25" i="18"/>
  <c r="I25" i="18"/>
  <c r="AA29" i="18"/>
  <c r="Z29" i="18"/>
  <c r="AB29" i="18"/>
  <c r="K33" i="18"/>
  <c r="J33" i="18"/>
  <c r="I33" i="18"/>
  <c r="N36" i="18"/>
  <c r="U48" i="18"/>
  <c r="S51" i="18"/>
  <c r="R51" i="18"/>
  <c r="J53" i="18"/>
  <c r="I53" i="18"/>
  <c r="V64" i="18"/>
  <c r="J68" i="18"/>
  <c r="I68" i="18"/>
  <c r="D78" i="18"/>
  <c r="X78" i="18"/>
  <c r="S85" i="18"/>
  <c r="R85" i="18"/>
  <c r="K87" i="18"/>
  <c r="J87" i="18"/>
  <c r="I87" i="18"/>
  <c r="F92" i="18"/>
  <c r="M104" i="18"/>
  <c r="K98" i="18"/>
  <c r="J98" i="18"/>
  <c r="I98" i="18"/>
  <c r="Y106" i="18"/>
  <c r="AB107" i="18"/>
  <c r="AA107" i="18"/>
  <c r="Z107" i="18"/>
  <c r="E134" i="18"/>
  <c r="S137" i="18"/>
  <c r="R137" i="18"/>
  <c r="W146" i="18"/>
  <c r="AB150" i="18"/>
  <c r="AA150" i="18"/>
  <c r="Z150" i="18"/>
  <c r="E160" i="18"/>
  <c r="S154" i="18"/>
  <c r="R154" i="18"/>
  <c r="G93" i="19"/>
  <c r="J86" i="21"/>
  <c r="I86" i="21"/>
  <c r="H86" i="21"/>
  <c r="E148" i="21"/>
  <c r="P132" i="18"/>
  <c r="K128" i="18"/>
  <c r="J128" i="18"/>
  <c r="I128" i="18"/>
  <c r="L134" i="18"/>
  <c r="K145" i="18"/>
  <c r="J145" i="18"/>
  <c r="I145" i="18"/>
  <c r="L160" i="18"/>
  <c r="J12" i="21"/>
  <c r="I12" i="21"/>
  <c r="H12" i="21"/>
  <c r="N17" i="22"/>
  <c r="M17" i="22"/>
  <c r="L17" i="22"/>
  <c r="J17" i="22"/>
  <c r="K17" i="22"/>
  <c r="X106" i="18"/>
  <c r="J115" i="18"/>
  <c r="I115" i="18"/>
  <c r="F120" i="18"/>
  <c r="X132" i="18"/>
  <c r="F146" i="18"/>
  <c r="K150" i="18"/>
  <c r="J150" i="18"/>
  <c r="I150" i="18"/>
  <c r="J103" i="21"/>
  <c r="I103" i="21"/>
  <c r="H103" i="21"/>
  <c r="S111" i="18"/>
  <c r="R111" i="18"/>
  <c r="G120" i="18"/>
  <c r="AB124" i="18"/>
  <c r="AA124" i="18"/>
  <c r="Z124" i="18"/>
  <c r="Y132" i="18"/>
  <c r="S128" i="18"/>
  <c r="R128" i="18"/>
  <c r="U134" i="18"/>
  <c r="G146" i="18"/>
  <c r="AB141" i="18"/>
  <c r="AA141" i="18"/>
  <c r="Z141" i="18"/>
  <c r="S145" i="18"/>
  <c r="R145" i="18"/>
  <c r="C148" i="18"/>
  <c r="U160" i="18"/>
  <c r="AB158" i="18"/>
  <c r="AA158" i="18"/>
  <c r="Z158" i="18"/>
  <c r="J20" i="21"/>
  <c r="I20" i="21"/>
  <c r="H20" i="21"/>
  <c r="N120" i="18"/>
  <c r="K137" i="18"/>
  <c r="J137" i="18"/>
  <c r="I137" i="18"/>
  <c r="N146" i="18"/>
  <c r="K154" i="18"/>
  <c r="J154" i="18"/>
  <c r="I154" i="18"/>
  <c r="J69" i="21"/>
  <c r="I69" i="21"/>
  <c r="H69" i="21"/>
  <c r="AB111" i="18"/>
  <c r="AA111" i="18"/>
  <c r="Z111" i="18"/>
  <c r="S115" i="18"/>
  <c r="R115" i="18"/>
  <c r="O120" i="18"/>
  <c r="AB128" i="18"/>
  <c r="AA128" i="18"/>
  <c r="Z128" i="18"/>
  <c r="O146" i="18"/>
  <c r="AB145" i="18"/>
  <c r="AA145" i="18"/>
  <c r="Z145" i="18"/>
  <c r="S150" i="18"/>
  <c r="R150" i="18"/>
  <c r="V120" i="18"/>
  <c r="K124" i="18"/>
  <c r="J124" i="18"/>
  <c r="H132" i="18"/>
  <c r="I124" i="18"/>
  <c r="D134" i="18"/>
  <c r="V146" i="18"/>
  <c r="K141" i="18"/>
  <c r="J141" i="18"/>
  <c r="I141" i="18"/>
  <c r="D160" i="18"/>
  <c r="K158" i="18"/>
  <c r="J158" i="18"/>
  <c r="I158" i="18"/>
  <c r="J34" i="21"/>
  <c r="I34" i="21"/>
  <c r="H34" i="21"/>
  <c r="D50" i="21"/>
  <c r="I17" i="18"/>
  <c r="K17" i="18"/>
  <c r="J17" i="18"/>
  <c r="F22" i="18"/>
  <c r="N22" i="18"/>
  <c r="V22" i="18"/>
  <c r="K26" i="18"/>
  <c r="I26" i="18"/>
  <c r="H34" i="18"/>
  <c r="J26" i="18"/>
  <c r="P34" i="18"/>
  <c r="X34" i="18"/>
  <c r="K30" i="18"/>
  <c r="I30" i="18"/>
  <c r="J30" i="18"/>
  <c r="D36" i="18"/>
  <c r="L36" i="18"/>
  <c r="K39" i="18"/>
  <c r="I39" i="18"/>
  <c r="J39" i="18"/>
  <c r="F48" i="18"/>
  <c r="N48" i="18"/>
  <c r="V48" i="18"/>
  <c r="K43" i="18"/>
  <c r="I43" i="18"/>
  <c r="J43" i="18"/>
  <c r="K47" i="18"/>
  <c r="I47" i="18"/>
  <c r="J47" i="18"/>
  <c r="I52" i="18"/>
  <c r="J52" i="18"/>
  <c r="I56" i="18"/>
  <c r="J56" i="18"/>
  <c r="I60" i="18"/>
  <c r="J60" i="18"/>
  <c r="I65" i="18"/>
  <c r="J65" i="18"/>
  <c r="P64" i="18"/>
  <c r="X64" i="18"/>
  <c r="I69" i="18"/>
  <c r="J69" i="18"/>
  <c r="I73" i="18"/>
  <c r="J73" i="18"/>
  <c r="F78" i="18"/>
  <c r="N78" i="18"/>
  <c r="V78" i="18"/>
  <c r="K82" i="18"/>
  <c r="I82" i="18"/>
  <c r="H90" i="18"/>
  <c r="J82" i="18"/>
  <c r="P90" i="18"/>
  <c r="X90" i="18"/>
  <c r="K86" i="18"/>
  <c r="I86" i="18"/>
  <c r="J86" i="18"/>
  <c r="D92" i="18"/>
  <c r="L92" i="18"/>
  <c r="K95" i="18"/>
  <c r="I95" i="18"/>
  <c r="J95" i="18"/>
  <c r="F104" i="18"/>
  <c r="N104" i="18"/>
  <c r="V104" i="18"/>
  <c r="K99" i="18"/>
  <c r="J99" i="18"/>
  <c r="I99" i="18"/>
  <c r="K103" i="18"/>
  <c r="J103" i="18"/>
  <c r="I103" i="18"/>
  <c r="J108" i="18"/>
  <c r="I108" i="18"/>
  <c r="L118" i="18"/>
  <c r="J112" i="18"/>
  <c r="I112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J10" i="21"/>
  <c r="I10" i="21"/>
  <c r="H10" i="21"/>
  <c r="J18" i="21"/>
  <c r="I18" i="21"/>
  <c r="H18" i="21"/>
  <c r="J30" i="21"/>
  <c r="I30" i="21"/>
  <c r="H30" i="21"/>
  <c r="E50" i="21"/>
  <c r="J47" i="21"/>
  <c r="I47" i="21"/>
  <c r="H47" i="21"/>
  <c r="J82" i="21"/>
  <c r="I82" i="21"/>
  <c r="H82" i="21"/>
  <c r="J99" i="21"/>
  <c r="I99" i="21"/>
  <c r="H99" i="21"/>
  <c r="J116" i="21"/>
  <c r="I116" i="21"/>
  <c r="H116" i="21"/>
  <c r="E21" i="22"/>
  <c r="F35" i="22"/>
  <c r="S17" i="18"/>
  <c r="R17" i="18"/>
  <c r="AA17" i="18"/>
  <c r="Z17" i="18"/>
  <c r="AB17" i="18"/>
  <c r="G22" i="18"/>
  <c r="O22" i="18"/>
  <c r="W22" i="18"/>
  <c r="S26" i="18"/>
  <c r="Q34" i="18"/>
  <c r="R26" i="18"/>
  <c r="AB26" i="18"/>
  <c r="AA26" i="18"/>
  <c r="Y34" i="18"/>
  <c r="Z26" i="18"/>
  <c r="S30" i="18"/>
  <c r="R30" i="18"/>
  <c r="AB30" i="18"/>
  <c r="AA30" i="18"/>
  <c r="Z30" i="18"/>
  <c r="E36" i="18"/>
  <c r="M36" i="18"/>
  <c r="U36" i="18"/>
  <c r="S39" i="18"/>
  <c r="R39" i="18"/>
  <c r="AB39" i="18"/>
  <c r="AA39" i="18"/>
  <c r="Z39" i="18"/>
  <c r="G48" i="18"/>
  <c r="O48" i="18"/>
  <c r="W48" i="18"/>
  <c r="S43" i="18"/>
  <c r="R43" i="18"/>
  <c r="AB43" i="18"/>
  <c r="AA43" i="18"/>
  <c r="Z43" i="18"/>
  <c r="S47" i="18"/>
  <c r="R47" i="18"/>
  <c r="AB47" i="18"/>
  <c r="AA47" i="18"/>
  <c r="Z47" i="18"/>
  <c r="S52" i="18"/>
  <c r="R52" i="18"/>
  <c r="AB52" i="18"/>
  <c r="AA52" i="18"/>
  <c r="Z52" i="18"/>
  <c r="E62" i="18"/>
  <c r="U62" i="18"/>
  <c r="S56" i="18"/>
  <c r="R56" i="18"/>
  <c r="AB56" i="18"/>
  <c r="AA56" i="18"/>
  <c r="Z56" i="18"/>
  <c r="S60" i="18"/>
  <c r="R60" i="18"/>
  <c r="AB60" i="18"/>
  <c r="AA60" i="18"/>
  <c r="Z60" i="18"/>
  <c r="S65" i="18"/>
  <c r="R65" i="18"/>
  <c r="AB65" i="18"/>
  <c r="AA65" i="18"/>
  <c r="Y64" i="18"/>
  <c r="Z65" i="18"/>
  <c r="C76" i="18"/>
  <c r="S69" i="18"/>
  <c r="R69" i="18"/>
  <c r="AB69" i="18"/>
  <c r="AA69" i="18"/>
  <c r="Z69" i="18"/>
  <c r="S73" i="18"/>
  <c r="R73" i="18"/>
  <c r="AB73" i="18"/>
  <c r="AA73" i="18"/>
  <c r="Z73" i="18"/>
  <c r="G78" i="18"/>
  <c r="O78" i="18"/>
  <c r="W78" i="18"/>
  <c r="T82" i="18"/>
  <c r="S82" i="18"/>
  <c r="Q90" i="18"/>
  <c r="R82" i="18"/>
  <c r="AB82" i="18"/>
  <c r="AA82" i="18"/>
  <c r="Y90" i="18"/>
  <c r="Z82" i="18"/>
  <c r="T86" i="18"/>
  <c r="S86" i="18"/>
  <c r="R86" i="18"/>
  <c r="AB86" i="18"/>
  <c r="AA86" i="18"/>
  <c r="Z86" i="18"/>
  <c r="E92" i="18"/>
  <c r="M92" i="18"/>
  <c r="U92" i="18"/>
  <c r="S95" i="18"/>
  <c r="R95" i="18"/>
  <c r="AB95" i="18"/>
  <c r="AA95" i="18"/>
  <c r="Z95" i="18"/>
  <c r="G104" i="18"/>
  <c r="O104" i="18"/>
  <c r="W104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S108" i="18"/>
  <c r="R108" i="18"/>
  <c r="AB108" i="18"/>
  <c r="AA108" i="18"/>
  <c r="Z108" i="18"/>
  <c r="M118" i="18"/>
  <c r="U118" i="18"/>
  <c r="S112" i="18"/>
  <c r="R112" i="18"/>
  <c r="AB112" i="18"/>
  <c r="AA112" i="18"/>
  <c r="Z112" i="18"/>
  <c r="S116" i="18"/>
  <c r="R116" i="18"/>
  <c r="AB116" i="18"/>
  <c r="AA116" i="18"/>
  <c r="Z116" i="18"/>
  <c r="S121" i="18"/>
  <c r="R121" i="18"/>
  <c r="Q120" i="18"/>
  <c r="AB121" i="18"/>
  <c r="AA121" i="18"/>
  <c r="Z121" i="18"/>
  <c r="Y120" i="18"/>
  <c r="C132" i="18"/>
  <c r="S125" i="18"/>
  <c r="R125" i="18"/>
  <c r="AB125" i="18"/>
  <c r="AA125" i="18"/>
  <c r="Z125" i="18"/>
  <c r="S129" i="18"/>
  <c r="R129" i="18"/>
  <c r="AB129" i="18"/>
  <c r="AA129" i="18"/>
  <c r="Z129" i="18"/>
  <c r="G134" i="18"/>
  <c r="O134" i="18"/>
  <c r="W134" i="18"/>
  <c r="S138" i="18"/>
  <c r="R138" i="18"/>
  <c r="Q146" i="18"/>
  <c r="AB138" i="18"/>
  <c r="AA138" i="18"/>
  <c r="Z138" i="18"/>
  <c r="Y146" i="18"/>
  <c r="S142" i="18"/>
  <c r="R142" i="18"/>
  <c r="AB142" i="18"/>
  <c r="AA142" i="18"/>
  <c r="Z142" i="18"/>
  <c r="E148" i="18"/>
  <c r="M148" i="18"/>
  <c r="U148" i="18"/>
  <c r="S151" i="18"/>
  <c r="R151" i="18"/>
  <c r="AB151" i="18"/>
  <c r="AA151" i="18"/>
  <c r="Z151" i="18"/>
  <c r="G160" i="18"/>
  <c r="O160" i="18"/>
  <c r="W160" i="18"/>
  <c r="S155" i="18"/>
  <c r="R155" i="18"/>
  <c r="AB155" i="18"/>
  <c r="AA155" i="18"/>
  <c r="Z155" i="18"/>
  <c r="S159" i="18"/>
  <c r="R159" i="18"/>
  <c r="AB159" i="18"/>
  <c r="AA159" i="18"/>
  <c r="Z159" i="18"/>
  <c r="F120" i="21"/>
  <c r="G21" i="22"/>
  <c r="H35" i="22"/>
  <c r="K100" i="18"/>
  <c r="J100" i="18"/>
  <c r="I100" i="18"/>
  <c r="L106" i="18"/>
  <c r="J109" i="18"/>
  <c r="I109" i="18"/>
  <c r="V118" i="18"/>
  <c r="J113" i="18"/>
  <c r="I113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K152" i="18"/>
  <c r="J152" i="18"/>
  <c r="I152" i="18"/>
  <c r="H160" i="18"/>
  <c r="P160" i="18"/>
  <c r="X160" i="18"/>
  <c r="K156" i="18"/>
  <c r="J156" i="18"/>
  <c r="I156" i="18"/>
  <c r="J16" i="21"/>
  <c r="I16" i="21"/>
  <c r="H16" i="21"/>
  <c r="J26" i="21"/>
  <c r="I26" i="21"/>
  <c r="H26" i="21"/>
  <c r="J43" i="21"/>
  <c r="I43" i="21"/>
  <c r="H43" i="21"/>
  <c r="J60" i="21"/>
  <c r="I60" i="21"/>
  <c r="H60" i="21"/>
  <c r="J77" i="21"/>
  <c r="I77" i="21"/>
  <c r="H77" i="21"/>
  <c r="C92" i="21"/>
  <c r="J95" i="21"/>
  <c r="I95" i="21"/>
  <c r="H95" i="21"/>
  <c r="J112" i="21"/>
  <c r="I112" i="21"/>
  <c r="G120" i="21"/>
  <c r="H112" i="21"/>
  <c r="C34" i="18"/>
  <c r="S27" i="18"/>
  <c r="R27" i="18"/>
  <c r="T27" i="18"/>
  <c r="AA27" i="18"/>
  <c r="Z27" i="18"/>
  <c r="AB27" i="18"/>
  <c r="S31" i="18"/>
  <c r="R31" i="18"/>
  <c r="T31" i="18"/>
  <c r="AA31" i="18"/>
  <c r="Z31" i="18"/>
  <c r="AB31" i="18"/>
  <c r="G36" i="18"/>
  <c r="O36" i="18"/>
  <c r="W36" i="18"/>
  <c r="S40" i="18"/>
  <c r="R40" i="18"/>
  <c r="Q48" i="18"/>
  <c r="T40" i="18"/>
  <c r="AA40" i="18"/>
  <c r="Z40" i="18"/>
  <c r="Y48" i="18"/>
  <c r="AB40" i="18"/>
  <c r="S44" i="18"/>
  <c r="R44" i="18"/>
  <c r="AA44" i="18"/>
  <c r="Z44" i="18"/>
  <c r="AB44" i="18"/>
  <c r="E50" i="18"/>
  <c r="U50" i="18"/>
  <c r="S53" i="18"/>
  <c r="R53" i="18"/>
  <c r="AA53" i="18"/>
  <c r="Z53" i="18"/>
  <c r="AB53" i="18"/>
  <c r="W62" i="18"/>
  <c r="S57" i="18"/>
  <c r="R57" i="18"/>
  <c r="AA57" i="18"/>
  <c r="Z57" i="18"/>
  <c r="AB57" i="18"/>
  <c r="S61" i="18"/>
  <c r="R61" i="18"/>
  <c r="AA61" i="18"/>
  <c r="Z61" i="18"/>
  <c r="AB61" i="18"/>
  <c r="C64" i="18"/>
  <c r="S66" i="18"/>
  <c r="R66" i="18"/>
  <c r="AA66" i="18"/>
  <c r="Z66" i="18"/>
  <c r="AB66" i="18"/>
  <c r="M76" i="18"/>
  <c r="U76" i="18"/>
  <c r="S70" i="18"/>
  <c r="R70" i="18"/>
  <c r="AA70" i="18"/>
  <c r="Z70" i="18"/>
  <c r="AB70" i="18"/>
  <c r="S74" i="18"/>
  <c r="R74" i="18"/>
  <c r="AA74" i="18"/>
  <c r="Z74" i="18"/>
  <c r="AB74" i="18"/>
  <c r="S79" i="18"/>
  <c r="R79" i="18"/>
  <c r="Q78" i="18"/>
  <c r="AA79" i="18"/>
  <c r="Z79" i="18"/>
  <c r="Y78" i="18"/>
  <c r="AB79" i="18"/>
  <c r="C90" i="18"/>
  <c r="S83" i="18"/>
  <c r="R83" i="18"/>
  <c r="AA83" i="18"/>
  <c r="Z83" i="18"/>
  <c r="AB83" i="18"/>
  <c r="S87" i="18"/>
  <c r="R87" i="18"/>
  <c r="AA87" i="18"/>
  <c r="Z87" i="18"/>
  <c r="AB87" i="18"/>
  <c r="G92" i="18"/>
  <c r="O92" i="18"/>
  <c r="W92" i="18"/>
  <c r="S96" i="18"/>
  <c r="R96" i="18"/>
  <c r="Q104" i="18"/>
  <c r="AA96" i="18"/>
  <c r="Z96" i="18"/>
  <c r="Y104" i="18"/>
  <c r="AB96" i="18"/>
  <c r="S100" i="18"/>
  <c r="R100" i="18"/>
  <c r="AA100" i="18"/>
  <c r="Z100" i="18"/>
  <c r="AB100" i="18"/>
  <c r="M106" i="18"/>
  <c r="U106" i="18"/>
  <c r="S109" i="18"/>
  <c r="R109" i="18"/>
  <c r="AA109" i="18"/>
  <c r="Z109" i="18"/>
  <c r="AB109" i="18"/>
  <c r="W118" i="18"/>
  <c r="S113" i="18"/>
  <c r="R113" i="18"/>
  <c r="AA113" i="18"/>
  <c r="Z113" i="18"/>
  <c r="AB113" i="18"/>
  <c r="S117" i="18"/>
  <c r="R117" i="18"/>
  <c r="AA117" i="18"/>
  <c r="Z117" i="18"/>
  <c r="AB117" i="18"/>
  <c r="C120" i="18"/>
  <c r="S122" i="18"/>
  <c r="R122" i="18"/>
  <c r="AA122" i="18"/>
  <c r="Z122" i="18"/>
  <c r="AB122" i="18"/>
  <c r="E132" i="18"/>
  <c r="M132" i="18"/>
  <c r="U132" i="18"/>
  <c r="S126" i="18"/>
  <c r="R126" i="18"/>
  <c r="AA126" i="18"/>
  <c r="Z126" i="18"/>
  <c r="AB126" i="18"/>
  <c r="S130" i="18"/>
  <c r="R130" i="18"/>
  <c r="AA130" i="18"/>
  <c r="Z130" i="18"/>
  <c r="AB130" i="18"/>
  <c r="S135" i="18"/>
  <c r="R135" i="18"/>
  <c r="Q134" i="18"/>
  <c r="T135" i="18"/>
  <c r="AA135" i="18"/>
  <c r="Z135" i="18"/>
  <c r="Y134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S152" i="18"/>
  <c r="R152" i="18"/>
  <c r="Q160" i="18"/>
  <c r="T152" i="18"/>
  <c r="AA152" i="18"/>
  <c r="Z152" i="18"/>
  <c r="Y160" i="18"/>
  <c r="AB152" i="18"/>
  <c r="S156" i="18"/>
  <c r="R156" i="18"/>
  <c r="AA156" i="18"/>
  <c r="Z156" i="18"/>
  <c r="AB156" i="18"/>
  <c r="F22" i="21"/>
  <c r="F64" i="21"/>
  <c r="K102" i="22"/>
  <c r="J102" i="22"/>
  <c r="M102" i="22"/>
  <c r="N102" i="22"/>
  <c r="L102" i="22"/>
  <c r="J61" i="24"/>
  <c r="J24" i="18"/>
  <c r="I24" i="18"/>
  <c r="K24" i="18"/>
  <c r="D34" i="18"/>
  <c r="L34" i="18"/>
  <c r="I28" i="18"/>
  <c r="J28" i="18"/>
  <c r="K28" i="18"/>
  <c r="I32" i="18"/>
  <c r="K32" i="18"/>
  <c r="J32" i="18"/>
  <c r="I37" i="18"/>
  <c r="K37" i="18"/>
  <c r="J37" i="18"/>
  <c r="H36" i="18"/>
  <c r="P36" i="18"/>
  <c r="X36" i="18"/>
  <c r="I41" i="18"/>
  <c r="K41" i="18"/>
  <c r="J41" i="18"/>
  <c r="I45" i="18"/>
  <c r="K45" i="18"/>
  <c r="J45" i="18"/>
  <c r="V50" i="18"/>
  <c r="I54" i="18"/>
  <c r="J54" i="18"/>
  <c r="X62" i="18"/>
  <c r="I58" i="18"/>
  <c r="J58" i="18"/>
  <c r="D64" i="18"/>
  <c r="L64" i="18"/>
  <c r="I67" i="18"/>
  <c r="J67" i="18"/>
  <c r="N76" i="18"/>
  <c r="V76" i="18"/>
  <c r="I71" i="18"/>
  <c r="J71" i="18"/>
  <c r="I75" i="18"/>
  <c r="J75" i="18"/>
  <c r="I80" i="18"/>
  <c r="K80" i="18"/>
  <c r="J80" i="18"/>
  <c r="D90" i="18"/>
  <c r="L90" i="18"/>
  <c r="I84" i="18"/>
  <c r="K84" i="18"/>
  <c r="J84" i="18"/>
  <c r="I88" i="18"/>
  <c r="J88" i="18"/>
  <c r="K88" i="18"/>
  <c r="I93" i="18"/>
  <c r="H92" i="18"/>
  <c r="K93" i="18"/>
  <c r="J93" i="18"/>
  <c r="P92" i="18"/>
  <c r="X92" i="18"/>
  <c r="I97" i="18"/>
  <c r="J97" i="18"/>
  <c r="K97" i="18"/>
  <c r="I101" i="18"/>
  <c r="K101" i="18"/>
  <c r="J101" i="18"/>
  <c r="V106" i="18"/>
  <c r="I110" i="18"/>
  <c r="J110" i="18"/>
  <c r="X118" i="18"/>
  <c r="I114" i="18"/>
  <c r="J114" i="18"/>
  <c r="D120" i="18"/>
  <c r="L120" i="18"/>
  <c r="I123" i="18"/>
  <c r="J123" i="18"/>
  <c r="K123" i="18"/>
  <c r="F132" i="18"/>
  <c r="N132" i="18"/>
  <c r="V132" i="18"/>
  <c r="I127" i="18"/>
  <c r="K127" i="18"/>
  <c r="J127" i="18"/>
  <c r="I131" i="18"/>
  <c r="K131" i="18"/>
  <c r="J131" i="18"/>
  <c r="I136" i="18"/>
  <c r="J136" i="18"/>
  <c r="K136" i="18"/>
  <c r="D146" i="18"/>
  <c r="L146" i="18"/>
  <c r="I140" i="18"/>
  <c r="J140" i="18"/>
  <c r="K140" i="18"/>
  <c r="I144" i="18"/>
  <c r="K144" i="18"/>
  <c r="J144" i="18"/>
  <c r="I149" i="18"/>
  <c r="H148" i="18"/>
  <c r="K149" i="18"/>
  <c r="J149" i="18"/>
  <c r="P148" i="18"/>
  <c r="X148" i="18"/>
  <c r="I153" i="18"/>
  <c r="J153" i="18"/>
  <c r="K153" i="18"/>
  <c r="I157" i="18"/>
  <c r="J157" i="18"/>
  <c r="K157" i="18"/>
  <c r="J14" i="21"/>
  <c r="I14" i="21"/>
  <c r="H14" i="21"/>
  <c r="G22" i="21"/>
  <c r="C36" i="21"/>
  <c r="J39" i="21"/>
  <c r="I39" i="21"/>
  <c r="H39" i="21"/>
  <c r="J56" i="21"/>
  <c r="I56" i="21"/>
  <c r="H56" i="21"/>
  <c r="G64" i="21"/>
  <c r="J73" i="21"/>
  <c r="I73" i="21"/>
  <c r="H73" i="21"/>
  <c r="J90" i="21"/>
  <c r="I90" i="21"/>
  <c r="H90" i="21"/>
  <c r="J108" i="21"/>
  <c r="I108" i="21"/>
  <c r="H108" i="21"/>
  <c r="F119" i="22"/>
  <c r="E34" i="18"/>
  <c r="M34" i="18"/>
  <c r="U34" i="18"/>
  <c r="S28" i="18"/>
  <c r="R28" i="18"/>
  <c r="AB28" i="18"/>
  <c r="AA28" i="18"/>
  <c r="Z28" i="18"/>
  <c r="R32" i="18"/>
  <c r="S32" i="18"/>
  <c r="AB32" i="18"/>
  <c r="AA32" i="18"/>
  <c r="Z32" i="18"/>
  <c r="Q36" i="18"/>
  <c r="S37" i="18"/>
  <c r="R37" i="18"/>
  <c r="Y36" i="18"/>
  <c r="AB37" i="18"/>
  <c r="AA37" i="18"/>
  <c r="Z37" i="18"/>
  <c r="C48" i="18"/>
  <c r="R41" i="18"/>
  <c r="S41" i="18"/>
  <c r="AB41" i="18"/>
  <c r="AA41" i="18"/>
  <c r="Z41" i="18"/>
  <c r="S45" i="18"/>
  <c r="R45" i="18"/>
  <c r="AB45" i="18"/>
  <c r="Z45" i="18"/>
  <c r="AA45" i="18"/>
  <c r="W50" i="18"/>
  <c r="S54" i="18"/>
  <c r="R54" i="18"/>
  <c r="Y62" i="18"/>
  <c r="AB54" i="18"/>
  <c r="Z54" i="18"/>
  <c r="AA54" i="18"/>
  <c r="S58" i="18"/>
  <c r="R58" i="18"/>
  <c r="AB58" i="18"/>
  <c r="AA58" i="18"/>
  <c r="Z58" i="18"/>
  <c r="M64" i="18"/>
  <c r="U64" i="18"/>
  <c r="R67" i="18"/>
  <c r="S67" i="18"/>
  <c r="AB67" i="18"/>
  <c r="AA67" i="18"/>
  <c r="Z67" i="18"/>
  <c r="W76" i="18"/>
  <c r="S71" i="18"/>
  <c r="R71" i="18"/>
  <c r="AB71" i="18"/>
  <c r="AA71" i="18"/>
  <c r="Z71" i="18"/>
  <c r="R75" i="18"/>
  <c r="S75" i="18"/>
  <c r="AB75" i="18"/>
  <c r="AA75" i="18"/>
  <c r="Z75" i="18"/>
  <c r="C78" i="18"/>
  <c r="S80" i="18"/>
  <c r="R80" i="18"/>
  <c r="AB80" i="18"/>
  <c r="Z80" i="18"/>
  <c r="AA80" i="18"/>
  <c r="E90" i="18"/>
  <c r="M90" i="18"/>
  <c r="U90" i="18"/>
  <c r="T84" i="18"/>
  <c r="S84" i="18"/>
  <c r="R84" i="18"/>
  <c r="AB84" i="18"/>
  <c r="AA84" i="18"/>
  <c r="Z84" i="18"/>
  <c r="T88" i="18"/>
  <c r="S88" i="18"/>
  <c r="R88" i="18"/>
  <c r="AB88" i="18"/>
  <c r="Z88" i="18"/>
  <c r="AA88" i="18"/>
  <c r="Q92" i="18"/>
  <c r="S93" i="18"/>
  <c r="R93" i="18"/>
  <c r="Y92" i="18"/>
  <c r="AB93" i="18"/>
  <c r="AA93" i="18"/>
  <c r="Z93" i="18"/>
  <c r="C104" i="18"/>
  <c r="S97" i="18"/>
  <c r="R97" i="18"/>
  <c r="AB97" i="18"/>
  <c r="AA97" i="18"/>
  <c r="Z97" i="18"/>
  <c r="S101" i="18"/>
  <c r="R101" i="18"/>
  <c r="AB101" i="18"/>
  <c r="Z101" i="18"/>
  <c r="AA101" i="18"/>
  <c r="W106" i="18"/>
  <c r="S110" i="18"/>
  <c r="R110" i="18"/>
  <c r="Y118" i="18"/>
  <c r="AB110" i="18"/>
  <c r="Z110" i="18"/>
  <c r="AA110" i="18"/>
  <c r="R114" i="18"/>
  <c r="S114" i="18"/>
  <c r="AB114" i="18"/>
  <c r="Z114" i="18"/>
  <c r="AA114" i="18"/>
  <c r="E120" i="18"/>
  <c r="M120" i="18"/>
  <c r="U120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Z127" i="18"/>
  <c r="AA127" i="18"/>
  <c r="R131" i="18"/>
  <c r="S131" i="18"/>
  <c r="AB131" i="18"/>
  <c r="Z131" i="18"/>
  <c r="AA131" i="18"/>
  <c r="C134" i="18"/>
  <c r="R136" i="18"/>
  <c r="S136" i="18"/>
  <c r="AB136" i="18"/>
  <c r="AA136" i="18"/>
  <c r="Z136" i="18"/>
  <c r="E146" i="18"/>
  <c r="M146" i="18"/>
  <c r="U146" i="18"/>
  <c r="S140" i="18"/>
  <c r="R140" i="18"/>
  <c r="AB140" i="18"/>
  <c r="AA140" i="18"/>
  <c r="Z140" i="18"/>
  <c r="S144" i="18"/>
  <c r="R144" i="18"/>
  <c r="AB144" i="18"/>
  <c r="Z144" i="18"/>
  <c r="AA144" i="18"/>
  <c r="Q148" i="18"/>
  <c r="R149" i="18"/>
  <c r="S149" i="18"/>
  <c r="Y148" i="18"/>
  <c r="AB149" i="18"/>
  <c r="Z149" i="18"/>
  <c r="AA149" i="18"/>
  <c r="C160" i="18"/>
  <c r="R153" i="18"/>
  <c r="S153" i="18"/>
  <c r="AB153" i="18"/>
  <c r="AA153" i="18"/>
  <c r="Z153" i="18"/>
  <c r="S157" i="18"/>
  <c r="R157" i="18"/>
  <c r="AB157" i="18"/>
  <c r="AA157" i="18"/>
  <c r="Z157" i="18"/>
  <c r="D106" i="21"/>
  <c r="D148" i="21"/>
  <c r="K81" i="22"/>
  <c r="J81" i="22"/>
  <c r="M81" i="22"/>
  <c r="N81" i="22"/>
  <c r="L81" i="22"/>
  <c r="D36" i="21"/>
  <c r="F50" i="21"/>
  <c r="D92" i="21"/>
  <c r="F106" i="21"/>
  <c r="L86" i="24"/>
  <c r="J101" i="24"/>
  <c r="O32" i="25"/>
  <c r="T11" i="21"/>
  <c r="S11" i="21"/>
  <c r="R11" i="21"/>
  <c r="T13" i="21"/>
  <c r="S13" i="21"/>
  <c r="R13" i="21"/>
  <c r="M22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E36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C78" i="21"/>
  <c r="J72" i="21"/>
  <c r="I72" i="21"/>
  <c r="H72" i="21"/>
  <c r="J76" i="21"/>
  <c r="I76" i="21"/>
  <c r="H76" i="21"/>
  <c r="J81" i="21"/>
  <c r="I81" i="21"/>
  <c r="H81" i="21"/>
  <c r="E92" i="21"/>
  <c r="J85" i="21"/>
  <c r="I85" i="21"/>
  <c r="H85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J115" i="21"/>
  <c r="I115" i="21"/>
  <c r="H115" i="21"/>
  <c r="C134" i="21"/>
  <c r="C162" i="21"/>
  <c r="K59" i="22"/>
  <c r="J59" i="22"/>
  <c r="M59" i="22"/>
  <c r="N59" i="22"/>
  <c r="L59" i="22"/>
  <c r="K76" i="22"/>
  <c r="J76" i="22"/>
  <c r="M76" i="22"/>
  <c r="N76" i="22"/>
  <c r="L76" i="22"/>
  <c r="E105" i="22"/>
  <c r="N57" i="24"/>
  <c r="L78" i="24"/>
  <c r="L10" i="25"/>
  <c r="N22" i="21"/>
  <c r="F36" i="21"/>
  <c r="D78" i="21"/>
  <c r="F92" i="21"/>
  <c r="D134" i="21"/>
  <c r="D162" i="21"/>
  <c r="F63" i="22"/>
  <c r="K98" i="22"/>
  <c r="J98" i="22"/>
  <c r="M98" i="22"/>
  <c r="L98" i="22"/>
  <c r="N98" i="22"/>
  <c r="F19" i="24"/>
  <c r="L32" i="24"/>
  <c r="J42" i="24"/>
  <c r="F12" i="25"/>
  <c r="J39" i="25"/>
  <c r="J11" i="21"/>
  <c r="I11" i="21"/>
  <c r="H11" i="21"/>
  <c r="J13" i="21"/>
  <c r="I13" i="21"/>
  <c r="H13" i="21"/>
  <c r="C22" i="21"/>
  <c r="O22" i="21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C64" i="21"/>
  <c r="J58" i="21"/>
  <c r="I58" i="21"/>
  <c r="H58" i="21"/>
  <c r="J62" i="21"/>
  <c r="I62" i="21"/>
  <c r="H62" i="21"/>
  <c r="J67" i="21"/>
  <c r="I67" i="21"/>
  <c r="H67" i="21"/>
  <c r="E78" i="21"/>
  <c r="J71" i="21"/>
  <c r="I71" i="21"/>
  <c r="H71" i="21"/>
  <c r="J75" i="21"/>
  <c r="I75" i="21"/>
  <c r="H75" i="21"/>
  <c r="J80" i="21"/>
  <c r="I80" i="21"/>
  <c r="H80" i="21"/>
  <c r="J84" i="21"/>
  <c r="I84" i="21"/>
  <c r="H84" i="21"/>
  <c r="G92" i="21"/>
  <c r="J88" i="21"/>
  <c r="I88" i="21"/>
  <c r="H88" i="21"/>
  <c r="J97" i="21"/>
  <c r="I97" i="21"/>
  <c r="H97" i="21"/>
  <c r="J101" i="21"/>
  <c r="I101" i="21"/>
  <c r="H101" i="21"/>
  <c r="J105" i="21"/>
  <c r="I105" i="21"/>
  <c r="H105" i="21"/>
  <c r="J110" i="21"/>
  <c r="I110" i="21"/>
  <c r="H110" i="21"/>
  <c r="C120" i="21"/>
  <c r="J114" i="21"/>
  <c r="I114" i="21"/>
  <c r="H114" i="21"/>
  <c r="E134" i="21"/>
  <c r="E162" i="21"/>
  <c r="N15" i="22"/>
  <c r="M15" i="22"/>
  <c r="L15" i="22"/>
  <c r="K15" i="22"/>
  <c r="J15" i="22"/>
  <c r="K55" i="22"/>
  <c r="J55" i="22"/>
  <c r="M55" i="22"/>
  <c r="N55" i="22"/>
  <c r="L55" i="22"/>
  <c r="I63" i="22"/>
  <c r="K72" i="22"/>
  <c r="J72" i="22"/>
  <c r="M72" i="22"/>
  <c r="N72" i="22"/>
  <c r="L72" i="22"/>
  <c r="J34" i="24"/>
  <c r="D22" i="21"/>
  <c r="P22" i="21"/>
  <c r="D64" i="21"/>
  <c r="F78" i="21"/>
  <c r="D120" i="21"/>
  <c r="M9" i="22"/>
  <c r="L9" i="22"/>
  <c r="J9" i="22"/>
  <c r="N9" i="22"/>
  <c r="K9" i="22"/>
  <c r="N11" i="24"/>
  <c r="O11" i="24"/>
  <c r="L21" i="24"/>
  <c r="H168" i="24"/>
  <c r="T10" i="21"/>
  <c r="S10" i="21"/>
  <c r="R10" i="21"/>
  <c r="T12" i="21"/>
  <c r="S12" i="21"/>
  <c r="R12" i="21"/>
  <c r="E22" i="21"/>
  <c r="T14" i="21"/>
  <c r="S14" i="21"/>
  <c r="Q22" i="21"/>
  <c r="R14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C50" i="21"/>
  <c r="J44" i="21"/>
  <c r="I44" i="21"/>
  <c r="H44" i="21"/>
  <c r="J48" i="21"/>
  <c r="I48" i="21"/>
  <c r="H48" i="21"/>
  <c r="J53" i="21"/>
  <c r="I53" i="21"/>
  <c r="H53" i="21"/>
  <c r="E64" i="21"/>
  <c r="J57" i="21"/>
  <c r="I57" i="21"/>
  <c r="H57" i="21"/>
  <c r="J61" i="21"/>
  <c r="I61" i="21"/>
  <c r="H61" i="21"/>
  <c r="J66" i="21"/>
  <c r="I66" i="21"/>
  <c r="H66" i="21"/>
  <c r="J70" i="21"/>
  <c r="I70" i="21"/>
  <c r="G78" i="21"/>
  <c r="H70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C106" i="21"/>
  <c r="J100" i="21"/>
  <c r="I100" i="21"/>
  <c r="H100" i="21"/>
  <c r="J104" i="21"/>
  <c r="I104" i="21"/>
  <c r="H104" i="21"/>
  <c r="J109" i="21"/>
  <c r="I109" i="21"/>
  <c r="H109" i="21"/>
  <c r="E120" i="21"/>
  <c r="J113" i="21"/>
  <c r="I113" i="21"/>
  <c r="H113" i="21"/>
  <c r="C148" i="21"/>
  <c r="D49" i="22"/>
  <c r="K68" i="22"/>
  <c r="J68" i="22"/>
  <c r="M68" i="22"/>
  <c r="N68" i="22"/>
  <c r="L68" i="22"/>
  <c r="K85" i="22"/>
  <c r="J85" i="22"/>
  <c r="M85" i="22"/>
  <c r="N85" i="22"/>
  <c r="L85" i="22"/>
  <c r="M40" i="27"/>
  <c r="L40" i="27"/>
  <c r="K40" i="27"/>
  <c r="J40" i="27"/>
  <c r="I40" i="27"/>
  <c r="H48" i="27"/>
  <c r="F21" i="22"/>
  <c r="N16" i="22"/>
  <c r="M16" i="22"/>
  <c r="L16" i="22"/>
  <c r="K16" i="22"/>
  <c r="J16" i="22"/>
  <c r="G35" i="22"/>
  <c r="C49" i="22"/>
  <c r="H63" i="22"/>
  <c r="K100" i="22"/>
  <c r="J100" i="22"/>
  <c r="M100" i="22"/>
  <c r="N100" i="22"/>
  <c r="L100" i="22"/>
  <c r="J9" i="24"/>
  <c r="H19" i="24"/>
  <c r="F32" i="24"/>
  <c r="L34" i="24"/>
  <c r="F59" i="24"/>
  <c r="L61" i="24"/>
  <c r="H76" i="24"/>
  <c r="O78" i="24"/>
  <c r="N78" i="24"/>
  <c r="F86" i="24"/>
  <c r="F100" i="24"/>
  <c r="J104" i="24"/>
  <c r="J122" i="24"/>
  <c r="J144" i="24"/>
  <c r="J152" i="24"/>
  <c r="F168" i="24"/>
  <c r="J210" i="24"/>
  <c r="J258" i="24"/>
  <c r="J17" i="25"/>
  <c r="L58" i="25"/>
  <c r="M69" i="26"/>
  <c r="L69" i="26"/>
  <c r="K69" i="26"/>
  <c r="J69" i="26"/>
  <c r="I69" i="26"/>
  <c r="F134" i="21"/>
  <c r="F148" i="21"/>
  <c r="F162" i="21"/>
  <c r="H21" i="22"/>
  <c r="M14" i="22"/>
  <c r="L14" i="22"/>
  <c r="K14" i="22"/>
  <c r="J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M38" i="22"/>
  <c r="L38" i="22"/>
  <c r="K38" i="22"/>
  <c r="J38" i="22"/>
  <c r="N38" i="22"/>
  <c r="M40" i="22"/>
  <c r="L40" i="22"/>
  <c r="K40" i="22"/>
  <c r="J40" i="22"/>
  <c r="N40" i="22"/>
  <c r="E49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N53" i="22"/>
  <c r="L53" i="22"/>
  <c r="K53" i="22"/>
  <c r="J53" i="22"/>
  <c r="D91" i="22"/>
  <c r="K87" i="22"/>
  <c r="J87" i="22"/>
  <c r="M87" i="22"/>
  <c r="N87" i="22"/>
  <c r="L87" i="22"/>
  <c r="H105" i="22"/>
  <c r="K104" i="22"/>
  <c r="J104" i="22"/>
  <c r="M104" i="22"/>
  <c r="N104" i="22"/>
  <c r="L104" i="22"/>
  <c r="J17" i="24"/>
  <c r="O32" i="24"/>
  <c r="N32" i="24"/>
  <c r="F40" i="24"/>
  <c r="L42" i="24"/>
  <c r="H58" i="24"/>
  <c r="H57" i="24"/>
  <c r="H84" i="24"/>
  <c r="J99" i="24"/>
  <c r="J164" i="24"/>
  <c r="L62" i="25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G134" i="21"/>
  <c r="H126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G148" i="21"/>
  <c r="H140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G162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K13" i="22"/>
  <c r="J13" i="22"/>
  <c r="I21" i="22"/>
  <c r="N13" i="22"/>
  <c r="M13" i="22"/>
  <c r="F49" i="22"/>
  <c r="F91" i="22"/>
  <c r="K89" i="22"/>
  <c r="J89" i="22"/>
  <c r="M89" i="22"/>
  <c r="N89" i="22"/>
  <c r="L89" i="22"/>
  <c r="K107" i="22"/>
  <c r="J107" i="22"/>
  <c r="M107" i="22"/>
  <c r="N107" i="22"/>
  <c r="L107" i="22"/>
  <c r="J15" i="24"/>
  <c r="F41" i="24"/>
  <c r="F38" i="24"/>
  <c r="L40" i="24"/>
  <c r="J83" i="24"/>
  <c r="F97" i="24"/>
  <c r="L99" i="24"/>
  <c r="F102" i="24"/>
  <c r="L109" i="24"/>
  <c r="L131" i="24"/>
  <c r="L164" i="24"/>
  <c r="L194" i="24"/>
  <c r="L238" i="24"/>
  <c r="O13" i="25"/>
  <c r="N13" i="25"/>
  <c r="J20" i="25"/>
  <c r="M23" i="27"/>
  <c r="L23" i="27"/>
  <c r="K23" i="27"/>
  <c r="J23" i="27"/>
  <c r="I23" i="27"/>
  <c r="K12" i="22"/>
  <c r="J12" i="22"/>
  <c r="M12" i="22"/>
  <c r="N12" i="22"/>
  <c r="L12" i="22"/>
  <c r="K20" i="22"/>
  <c r="J20" i="22"/>
  <c r="M20" i="22"/>
  <c r="N20" i="22"/>
  <c r="L20" i="22"/>
  <c r="C35" i="22"/>
  <c r="G49" i="22"/>
  <c r="D77" i="22"/>
  <c r="H91" i="22"/>
  <c r="D147" i="22"/>
  <c r="H161" i="22"/>
  <c r="L15" i="24"/>
  <c r="H38" i="24"/>
  <c r="H65" i="24"/>
  <c r="J82" i="24"/>
  <c r="L97" i="24"/>
  <c r="L102" i="24"/>
  <c r="J106" i="24"/>
  <c r="J128" i="24"/>
  <c r="J150" i="24"/>
  <c r="L170" i="24"/>
  <c r="H14" i="25"/>
  <c r="M52" i="26"/>
  <c r="L52" i="26"/>
  <c r="K52" i="26"/>
  <c r="J52" i="26"/>
  <c r="I52" i="26"/>
  <c r="J11" i="22"/>
  <c r="N11" i="22"/>
  <c r="M11" i="22"/>
  <c r="L11" i="22"/>
  <c r="K11" i="22"/>
  <c r="C21" i="22"/>
  <c r="J19" i="22"/>
  <c r="N19" i="22"/>
  <c r="L19" i="22"/>
  <c r="M19" i="22"/>
  <c r="K19" i="22"/>
  <c r="D35" i="22"/>
  <c r="H49" i="22"/>
  <c r="K57" i="22"/>
  <c r="J57" i="22"/>
  <c r="M57" i="22"/>
  <c r="L57" i="22"/>
  <c r="N57" i="22"/>
  <c r="K61" i="22"/>
  <c r="J61" i="22"/>
  <c r="M61" i="22"/>
  <c r="L61" i="22"/>
  <c r="N61" i="22"/>
  <c r="K66" i="22"/>
  <c r="J66" i="22"/>
  <c r="M66" i="22"/>
  <c r="L66" i="22"/>
  <c r="N66" i="22"/>
  <c r="E77" i="22"/>
  <c r="K70" i="22"/>
  <c r="J70" i="22"/>
  <c r="M70" i="22"/>
  <c r="L70" i="22"/>
  <c r="N70" i="22"/>
  <c r="K74" i="22"/>
  <c r="J74" i="22"/>
  <c r="M74" i="22"/>
  <c r="L74" i="22"/>
  <c r="N74" i="22"/>
  <c r="K79" i="22"/>
  <c r="J79" i="22"/>
  <c r="M79" i="22"/>
  <c r="L79" i="22"/>
  <c r="N79" i="22"/>
  <c r="K83" i="22"/>
  <c r="J83" i="22"/>
  <c r="M83" i="22"/>
  <c r="L83" i="22"/>
  <c r="I91" i="22"/>
  <c r="N83" i="22"/>
  <c r="K94" i="22"/>
  <c r="J94" i="22"/>
  <c r="M94" i="22"/>
  <c r="L94" i="22"/>
  <c r="N94" i="22"/>
  <c r="F147" i="22"/>
  <c r="L13" i="24"/>
  <c r="H36" i="24"/>
  <c r="O97" i="24"/>
  <c r="N97" i="24"/>
  <c r="L106" i="24"/>
  <c r="L128" i="24"/>
  <c r="L150" i="24"/>
  <c r="J197" i="24"/>
  <c r="F214" i="24"/>
  <c r="J241" i="24"/>
  <c r="F262" i="24"/>
  <c r="L42" i="25"/>
  <c r="L55" i="25"/>
  <c r="H62" i="25"/>
  <c r="M92" i="26"/>
  <c r="L92" i="26"/>
  <c r="K92" i="26"/>
  <c r="J92" i="26"/>
  <c r="I92" i="26"/>
  <c r="N10" i="22"/>
  <c r="M10" i="22"/>
  <c r="L10" i="22"/>
  <c r="K10" i="22"/>
  <c r="J10" i="22"/>
  <c r="D21" i="22"/>
  <c r="N18" i="22"/>
  <c r="M18" i="22"/>
  <c r="K18" i="22"/>
  <c r="L18" i="22"/>
  <c r="J18" i="22"/>
  <c r="N24" i="22"/>
  <c r="M24" i="22"/>
  <c r="K24" i="22"/>
  <c r="L24" i="22"/>
  <c r="J24" i="22"/>
  <c r="N26" i="22"/>
  <c r="M26" i="22"/>
  <c r="K26" i="22"/>
  <c r="L26" i="22"/>
  <c r="J26" i="22"/>
  <c r="E35" i="22"/>
  <c r="N28" i="22"/>
  <c r="M28" i="22"/>
  <c r="K28" i="22"/>
  <c r="L28" i="22"/>
  <c r="J28" i="22"/>
  <c r="N30" i="22"/>
  <c r="M30" i="22"/>
  <c r="K30" i="22"/>
  <c r="L30" i="22"/>
  <c r="J30" i="22"/>
  <c r="N32" i="22"/>
  <c r="M32" i="22"/>
  <c r="K32" i="22"/>
  <c r="L32" i="22"/>
  <c r="J32" i="22"/>
  <c r="N34" i="22"/>
  <c r="M34" i="22"/>
  <c r="K34" i="22"/>
  <c r="L34" i="22"/>
  <c r="J34" i="22"/>
  <c r="N37" i="22"/>
  <c r="M37" i="22"/>
  <c r="K37" i="22"/>
  <c r="L37" i="22"/>
  <c r="J37" i="22"/>
  <c r="N39" i="22"/>
  <c r="M39" i="22"/>
  <c r="K39" i="22"/>
  <c r="L39" i="22"/>
  <c r="J39" i="22"/>
  <c r="I49" i="22"/>
  <c r="N41" i="22"/>
  <c r="M41" i="22"/>
  <c r="K41" i="22"/>
  <c r="L41" i="22"/>
  <c r="J41" i="22"/>
  <c r="N43" i="22"/>
  <c r="M43" i="22"/>
  <c r="K43" i="22"/>
  <c r="L43" i="22"/>
  <c r="J43" i="22"/>
  <c r="N45" i="22"/>
  <c r="M45" i="22"/>
  <c r="K45" i="22"/>
  <c r="L45" i="22"/>
  <c r="J45" i="22"/>
  <c r="N47" i="22"/>
  <c r="M47" i="22"/>
  <c r="K47" i="22"/>
  <c r="L47" i="22"/>
  <c r="J47" i="22"/>
  <c r="N52" i="22"/>
  <c r="M52" i="22"/>
  <c r="K52" i="22"/>
  <c r="L52" i="22"/>
  <c r="J52" i="22"/>
  <c r="D63" i="22"/>
  <c r="H77" i="22"/>
  <c r="K96" i="22"/>
  <c r="J96" i="22"/>
  <c r="M96" i="22"/>
  <c r="N96" i="22"/>
  <c r="L96" i="22"/>
  <c r="D119" i="22"/>
  <c r="H133" i="22"/>
  <c r="O13" i="24"/>
  <c r="N13" i="24"/>
  <c r="J36" i="24"/>
  <c r="F78" i="24"/>
  <c r="J103" i="24"/>
  <c r="J107" i="24"/>
  <c r="L197" i="24"/>
  <c r="L241" i="24"/>
  <c r="H37" i="25"/>
  <c r="C160" i="27"/>
  <c r="N54" i="22"/>
  <c r="K54" i="22"/>
  <c r="M54" i="22"/>
  <c r="L54" i="22"/>
  <c r="J54" i="22"/>
  <c r="E63" i="22"/>
  <c r="N56" i="22"/>
  <c r="K56" i="22"/>
  <c r="L56" i="22"/>
  <c r="M56" i="22"/>
  <c r="J56" i="22"/>
  <c r="N58" i="22"/>
  <c r="K58" i="22"/>
  <c r="M58" i="22"/>
  <c r="L58" i="22"/>
  <c r="J58" i="22"/>
  <c r="N60" i="22"/>
  <c r="K60" i="22"/>
  <c r="L60" i="22"/>
  <c r="M60" i="22"/>
  <c r="J60" i="22"/>
  <c r="N62" i="22"/>
  <c r="K62" i="22"/>
  <c r="M62" i="22"/>
  <c r="L62" i="22"/>
  <c r="J62" i="22"/>
  <c r="N65" i="22"/>
  <c r="K65" i="22"/>
  <c r="L65" i="22"/>
  <c r="M65" i="22"/>
  <c r="J65" i="22"/>
  <c r="N67" i="22"/>
  <c r="K67" i="22"/>
  <c r="M67" i="22"/>
  <c r="L67" i="22"/>
  <c r="J67" i="22"/>
  <c r="N69" i="22"/>
  <c r="K69" i="22"/>
  <c r="I77" i="22"/>
  <c r="L69" i="22"/>
  <c r="M69" i="22"/>
  <c r="J69" i="22"/>
  <c r="N71" i="22"/>
  <c r="K71" i="22"/>
  <c r="M71" i="22"/>
  <c r="L71" i="22"/>
  <c r="J71" i="22"/>
  <c r="N73" i="22"/>
  <c r="K73" i="22"/>
  <c r="L73" i="22"/>
  <c r="M73" i="22"/>
  <c r="J73" i="22"/>
  <c r="N75" i="22"/>
  <c r="K75" i="22"/>
  <c r="M75" i="22"/>
  <c r="L75" i="22"/>
  <c r="J75" i="22"/>
  <c r="N80" i="22"/>
  <c r="K80" i="22"/>
  <c r="M80" i="22"/>
  <c r="L80" i="22"/>
  <c r="J80" i="22"/>
  <c r="N82" i="22"/>
  <c r="K82" i="22"/>
  <c r="L82" i="22"/>
  <c r="M82" i="22"/>
  <c r="J82" i="22"/>
  <c r="E91" i="22"/>
  <c r="N84" i="22"/>
  <c r="K84" i="22"/>
  <c r="M84" i="22"/>
  <c r="L84" i="22"/>
  <c r="J84" i="22"/>
  <c r="N86" i="22"/>
  <c r="L86" i="22"/>
  <c r="K86" i="22"/>
  <c r="J86" i="22"/>
  <c r="M86" i="22"/>
  <c r="N88" i="22"/>
  <c r="L88" i="22"/>
  <c r="K88" i="22"/>
  <c r="M88" i="22"/>
  <c r="J88" i="22"/>
  <c r="N90" i="22"/>
  <c r="L90" i="22"/>
  <c r="K90" i="22"/>
  <c r="J90" i="22"/>
  <c r="M90" i="22"/>
  <c r="N93" i="22"/>
  <c r="L93" i="22"/>
  <c r="K93" i="22"/>
  <c r="M93" i="22"/>
  <c r="J93" i="22"/>
  <c r="N95" i="22"/>
  <c r="L95" i="22"/>
  <c r="K95" i="22"/>
  <c r="M95" i="22"/>
  <c r="J95" i="22"/>
  <c r="N97" i="22"/>
  <c r="L97" i="22"/>
  <c r="K97" i="22"/>
  <c r="I105" i="22"/>
  <c r="M97" i="22"/>
  <c r="J97" i="22"/>
  <c r="N99" i="22"/>
  <c r="L99" i="22"/>
  <c r="K99" i="22"/>
  <c r="M99" i="22"/>
  <c r="J99" i="22"/>
  <c r="N101" i="22"/>
  <c r="L101" i="22"/>
  <c r="K101" i="22"/>
  <c r="M101" i="22"/>
  <c r="J101" i="22"/>
  <c r="N103" i="22"/>
  <c r="L103" i="22"/>
  <c r="K103" i="22"/>
  <c r="J103" i="22"/>
  <c r="M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M125" i="22"/>
  <c r="L125" i="22"/>
  <c r="K125" i="22"/>
  <c r="I133" i="22"/>
  <c r="J125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K151" i="22"/>
  <c r="J151" i="22"/>
  <c r="N153" i="22"/>
  <c r="M153" i="22"/>
  <c r="L153" i="22"/>
  <c r="K153" i="22"/>
  <c r="I161" i="22"/>
  <c r="J153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L18" i="24"/>
  <c r="J20" i="24"/>
  <c r="J31" i="24"/>
  <c r="O35" i="24"/>
  <c r="N35" i="24"/>
  <c r="L37" i="24"/>
  <c r="J39" i="24"/>
  <c r="H41" i="24"/>
  <c r="O100" i="24"/>
  <c r="N100" i="24"/>
  <c r="L104" i="24"/>
  <c r="L105" i="24"/>
  <c r="J108" i="24"/>
  <c r="L120" i="24"/>
  <c r="L126" i="24"/>
  <c r="J130" i="24"/>
  <c r="L142" i="24"/>
  <c r="L148" i="24"/>
  <c r="J12" i="25"/>
  <c r="L15" i="25"/>
  <c r="J60" i="25"/>
  <c r="M17" i="26"/>
  <c r="L17" i="26"/>
  <c r="K17" i="26"/>
  <c r="J17" i="26"/>
  <c r="I17" i="26"/>
  <c r="G34" i="26"/>
  <c r="C76" i="26"/>
  <c r="F118" i="26"/>
  <c r="M126" i="26"/>
  <c r="L126" i="26"/>
  <c r="K126" i="26"/>
  <c r="J126" i="26"/>
  <c r="I126" i="26"/>
  <c r="M97" i="27"/>
  <c r="L97" i="27"/>
  <c r="K97" i="27"/>
  <c r="J97" i="27"/>
  <c r="I97" i="27"/>
  <c r="G63" i="22"/>
  <c r="C77" i="22"/>
  <c r="G91" i="22"/>
  <c r="C105" i="22"/>
  <c r="G119" i="22"/>
  <c r="C133" i="22"/>
  <c r="G147" i="22"/>
  <c r="C161" i="22"/>
  <c r="O10" i="24"/>
  <c r="N10" i="24"/>
  <c r="L12" i="24"/>
  <c r="J14" i="24"/>
  <c r="L20" i="24"/>
  <c r="L31" i="24"/>
  <c r="J33" i="24"/>
  <c r="L39" i="24"/>
  <c r="J41" i="24"/>
  <c r="J98" i="24"/>
  <c r="H100" i="24"/>
  <c r="J175" i="24"/>
  <c r="L186" i="24"/>
  <c r="J196" i="24"/>
  <c r="L230" i="24"/>
  <c r="J240" i="24"/>
  <c r="J9" i="25"/>
  <c r="O12" i="25"/>
  <c r="N12" i="25"/>
  <c r="F16" i="25"/>
  <c r="H19" i="25"/>
  <c r="J31" i="25"/>
  <c r="H41" i="25"/>
  <c r="H54" i="25"/>
  <c r="J57" i="25"/>
  <c r="M86" i="26"/>
  <c r="L86" i="26"/>
  <c r="K86" i="26"/>
  <c r="J86" i="26"/>
  <c r="I86" i="26"/>
  <c r="M103" i="26"/>
  <c r="L103" i="26"/>
  <c r="K103" i="26"/>
  <c r="J103" i="26"/>
  <c r="I103" i="26"/>
  <c r="M57" i="27"/>
  <c r="L57" i="27"/>
  <c r="K57" i="27"/>
  <c r="J57" i="27"/>
  <c r="I57" i="27"/>
  <c r="M74" i="27"/>
  <c r="L74" i="27"/>
  <c r="K74" i="27"/>
  <c r="J74" i="27"/>
  <c r="I74" i="27"/>
  <c r="D105" i="22"/>
  <c r="H119" i="22"/>
  <c r="D133" i="22"/>
  <c r="H147" i="22"/>
  <c r="D161" i="22"/>
  <c r="L9" i="24"/>
  <c r="J11" i="24"/>
  <c r="L17" i="24"/>
  <c r="J19" i="24"/>
  <c r="H32" i="24"/>
  <c r="F34" i="24"/>
  <c r="O34" i="24"/>
  <c r="N34" i="24"/>
  <c r="L36" i="24"/>
  <c r="J38" i="24"/>
  <c r="H40" i="24"/>
  <c r="F42" i="24"/>
  <c r="F53" i="24"/>
  <c r="H59" i="24"/>
  <c r="J76" i="24"/>
  <c r="J84" i="24"/>
  <c r="H97" i="24"/>
  <c r="O99" i="24"/>
  <c r="N99" i="24"/>
  <c r="L101" i="24"/>
  <c r="H102" i="24"/>
  <c r="J172" i="24"/>
  <c r="L175" i="24"/>
  <c r="J188" i="24"/>
  <c r="J219" i="24"/>
  <c r="L219" i="24"/>
  <c r="J232" i="24"/>
  <c r="H11" i="25"/>
  <c r="L14" i="25"/>
  <c r="F21" i="25"/>
  <c r="H33" i="25"/>
  <c r="J36" i="25"/>
  <c r="H59" i="25"/>
  <c r="J64" i="25"/>
  <c r="E104" i="26"/>
  <c r="M121" i="26"/>
  <c r="L121" i="26"/>
  <c r="K121" i="26"/>
  <c r="J121" i="26"/>
  <c r="I121" i="26"/>
  <c r="M138" i="26"/>
  <c r="L138" i="26"/>
  <c r="K138" i="26"/>
  <c r="J138" i="26"/>
  <c r="I138" i="26"/>
  <c r="H146" i="26"/>
  <c r="M92" i="27"/>
  <c r="L92" i="27"/>
  <c r="K92" i="27"/>
  <c r="J92" i="27"/>
  <c r="I92" i="27"/>
  <c r="M109" i="27"/>
  <c r="L109" i="27"/>
  <c r="K109" i="27"/>
  <c r="J109" i="27"/>
  <c r="I109" i="27"/>
  <c r="K109" i="22"/>
  <c r="J109" i="22"/>
  <c r="M109" i="22"/>
  <c r="N109" i="22"/>
  <c r="L109" i="22"/>
  <c r="K111" i="22"/>
  <c r="J111" i="22"/>
  <c r="I119" i="22"/>
  <c r="M111" i="22"/>
  <c r="L111" i="22"/>
  <c r="N111" i="22"/>
  <c r="K113" i="22"/>
  <c r="J113" i="22"/>
  <c r="M113" i="22"/>
  <c r="L113" i="22"/>
  <c r="N113" i="22"/>
  <c r="K115" i="22"/>
  <c r="J115" i="22"/>
  <c r="M115" i="22"/>
  <c r="N115" i="22"/>
  <c r="L115" i="22"/>
  <c r="K117" i="22"/>
  <c r="J117" i="22"/>
  <c r="M117" i="22"/>
  <c r="N117" i="22"/>
  <c r="L117" i="22"/>
  <c r="K122" i="22"/>
  <c r="J122" i="22"/>
  <c r="M122" i="22"/>
  <c r="L122" i="22"/>
  <c r="N122" i="22"/>
  <c r="K124" i="22"/>
  <c r="J124" i="22"/>
  <c r="M124" i="22"/>
  <c r="N124" i="22"/>
  <c r="L124" i="22"/>
  <c r="E133" i="22"/>
  <c r="K126" i="22"/>
  <c r="J126" i="22"/>
  <c r="M126" i="22"/>
  <c r="N126" i="22"/>
  <c r="L126" i="22"/>
  <c r="K128" i="22"/>
  <c r="J128" i="22"/>
  <c r="M128" i="22"/>
  <c r="L128" i="22"/>
  <c r="N128" i="22"/>
  <c r="K130" i="22"/>
  <c r="J130" i="22"/>
  <c r="M130" i="22"/>
  <c r="L130" i="22"/>
  <c r="N130" i="22"/>
  <c r="K132" i="22"/>
  <c r="J132" i="22"/>
  <c r="M132" i="22"/>
  <c r="N132" i="22"/>
  <c r="L132" i="22"/>
  <c r="K135" i="22"/>
  <c r="J135" i="22"/>
  <c r="M135" i="22"/>
  <c r="N135" i="22"/>
  <c r="L135" i="22"/>
  <c r="K137" i="22"/>
  <c r="J137" i="22"/>
  <c r="M137" i="22"/>
  <c r="L137" i="22"/>
  <c r="N137" i="22"/>
  <c r="K139" i="22"/>
  <c r="J139" i="22"/>
  <c r="I147" i="22"/>
  <c r="M139" i="22"/>
  <c r="L139" i="22"/>
  <c r="N139" i="22"/>
  <c r="K141" i="22"/>
  <c r="J141" i="22"/>
  <c r="M141" i="22"/>
  <c r="N141" i="22"/>
  <c r="L141" i="22"/>
  <c r="K143" i="22"/>
  <c r="J143" i="22"/>
  <c r="M143" i="22"/>
  <c r="N143" i="22"/>
  <c r="L143" i="22"/>
  <c r="K145" i="22"/>
  <c r="J145" i="22"/>
  <c r="M145" i="22"/>
  <c r="L145" i="22"/>
  <c r="N145" i="22"/>
  <c r="K150" i="22"/>
  <c r="J150" i="22"/>
  <c r="M150" i="22"/>
  <c r="N150" i="22"/>
  <c r="L150" i="22"/>
  <c r="K152" i="22"/>
  <c r="J152" i="22"/>
  <c r="M152" i="22"/>
  <c r="N152" i="22"/>
  <c r="L152" i="22"/>
  <c r="E161" i="22"/>
  <c r="K154" i="22"/>
  <c r="J154" i="22"/>
  <c r="M154" i="22"/>
  <c r="L154" i="22"/>
  <c r="N154" i="22"/>
  <c r="K156" i="22"/>
  <c r="J156" i="22"/>
  <c r="M156" i="22"/>
  <c r="L156" i="22"/>
  <c r="N156" i="22"/>
  <c r="K158" i="22"/>
  <c r="J158" i="22"/>
  <c r="M158" i="22"/>
  <c r="N158" i="22"/>
  <c r="L158" i="22"/>
  <c r="K160" i="22"/>
  <c r="J160" i="22"/>
  <c r="M160" i="22"/>
  <c r="N160" i="22"/>
  <c r="L160" i="22"/>
  <c r="O12" i="24"/>
  <c r="N12" i="24"/>
  <c r="L14" i="24"/>
  <c r="J16" i="24"/>
  <c r="F31" i="24"/>
  <c r="O31" i="24"/>
  <c r="N31" i="24"/>
  <c r="L33" i="24"/>
  <c r="J35" i="24"/>
  <c r="F39" i="24"/>
  <c r="L41" i="24"/>
  <c r="J43" i="24"/>
  <c r="L98" i="24"/>
  <c r="J100" i="24"/>
  <c r="F103" i="24"/>
  <c r="F13" i="25"/>
  <c r="J16" i="25"/>
  <c r="H38" i="25"/>
  <c r="F61" i="25"/>
  <c r="M155" i="26"/>
  <c r="L155" i="26"/>
  <c r="K155" i="26"/>
  <c r="J155" i="26"/>
  <c r="I155" i="26"/>
  <c r="G34" i="27"/>
  <c r="D118" i="27"/>
  <c r="M126" i="27"/>
  <c r="L126" i="27"/>
  <c r="K126" i="27"/>
  <c r="J126" i="27"/>
  <c r="I126" i="27"/>
  <c r="F77" i="22"/>
  <c r="F105" i="22"/>
  <c r="F133" i="22"/>
  <c r="F161" i="22"/>
  <c r="N9" i="24"/>
  <c r="O9" i="24"/>
  <c r="L11" i="24"/>
  <c r="J13" i="24"/>
  <c r="L19" i="24"/>
  <c r="J21" i="24"/>
  <c r="J32" i="24"/>
  <c r="H34" i="24"/>
  <c r="F36" i="24"/>
  <c r="L38" i="24"/>
  <c r="J40" i="24"/>
  <c r="H42" i="24"/>
  <c r="H53" i="24"/>
  <c r="J97" i="24"/>
  <c r="N101" i="24"/>
  <c r="O101" i="24"/>
  <c r="J102" i="24"/>
  <c r="J131" i="24"/>
  <c r="J153" i="24"/>
  <c r="J166" i="24"/>
  <c r="L172" i="24"/>
  <c r="L216" i="24"/>
  <c r="L264" i="24"/>
  <c r="H18" i="25"/>
  <c r="J43" i="25"/>
  <c r="J56" i="25"/>
  <c r="M23" i="26"/>
  <c r="L23" i="26"/>
  <c r="K23" i="26"/>
  <c r="J23" i="26"/>
  <c r="I23" i="26"/>
  <c r="D90" i="26"/>
  <c r="K145" i="27"/>
  <c r="J145" i="27"/>
  <c r="I145" i="27"/>
  <c r="M145" i="27"/>
  <c r="L145" i="27"/>
  <c r="C63" i="22"/>
  <c r="G77" i="22"/>
  <c r="C91" i="22"/>
  <c r="G105" i="22"/>
  <c r="C119" i="22"/>
  <c r="G133" i="22"/>
  <c r="C147" i="22"/>
  <c r="G161" i="22"/>
  <c r="J10" i="24"/>
  <c r="L16" i="24"/>
  <c r="J18" i="24"/>
  <c r="H31" i="24"/>
  <c r="O33" i="24"/>
  <c r="N33" i="24"/>
  <c r="L35" i="24"/>
  <c r="J37" i="24"/>
  <c r="H39" i="24"/>
  <c r="L43" i="24"/>
  <c r="O98" i="24"/>
  <c r="N98" i="24"/>
  <c r="L100" i="24"/>
  <c r="J120" i="24"/>
  <c r="J142" i="24"/>
  <c r="L153" i="24"/>
  <c r="J174" i="24"/>
  <c r="L208" i="24"/>
  <c r="J218" i="24"/>
  <c r="L256" i="24"/>
  <c r="J266" i="24"/>
  <c r="H10" i="25"/>
  <c r="L18" i="25"/>
  <c r="F20" i="25"/>
  <c r="F32" i="25"/>
  <c r="J35" i="25"/>
  <c r="H58" i="25"/>
  <c r="M57" i="26"/>
  <c r="L57" i="26"/>
  <c r="K57" i="26"/>
  <c r="J57" i="26"/>
  <c r="I57" i="26"/>
  <c r="G132" i="26"/>
  <c r="F20" i="27"/>
  <c r="M28" i="27"/>
  <c r="L28" i="27"/>
  <c r="K28" i="27"/>
  <c r="J28" i="27"/>
  <c r="I28" i="27"/>
  <c r="M150" i="27"/>
  <c r="K150" i="27"/>
  <c r="J150" i="27"/>
  <c r="L150" i="27"/>
  <c r="I150" i="27"/>
  <c r="L103" i="24"/>
  <c r="J105" i="24"/>
  <c r="F10" i="25"/>
  <c r="N10" i="25"/>
  <c r="O10" i="25"/>
  <c r="L12" i="25"/>
  <c r="J14" i="25"/>
  <c r="H16" i="25"/>
  <c r="F18" i="25"/>
  <c r="L20" i="25"/>
  <c r="J33" i="25"/>
  <c r="H35" i="25"/>
  <c r="F37" i="25"/>
  <c r="J41" i="25"/>
  <c r="H43" i="25"/>
  <c r="J54" i="25"/>
  <c r="H56" i="25"/>
  <c r="F58" i="25"/>
  <c r="J62" i="25"/>
  <c r="M26" i="26"/>
  <c r="L26" i="26"/>
  <c r="K26" i="26"/>
  <c r="J26" i="26"/>
  <c r="I26" i="26"/>
  <c r="H34" i="26"/>
  <c r="M60" i="26"/>
  <c r="L60" i="26"/>
  <c r="K60" i="26"/>
  <c r="J60" i="26"/>
  <c r="I60" i="26"/>
  <c r="M95" i="26"/>
  <c r="L95" i="26"/>
  <c r="K95" i="26"/>
  <c r="J95" i="26"/>
  <c r="I95" i="26"/>
  <c r="M129" i="26"/>
  <c r="L129" i="26"/>
  <c r="K129" i="26"/>
  <c r="J129" i="26"/>
  <c r="I129" i="26"/>
  <c r="M31" i="27"/>
  <c r="L31" i="27"/>
  <c r="K31" i="27"/>
  <c r="J31" i="27"/>
  <c r="I31" i="27"/>
  <c r="M66" i="27"/>
  <c r="L66" i="27"/>
  <c r="K66" i="27"/>
  <c r="J66" i="27"/>
  <c r="I66" i="27"/>
  <c r="C90" i="27"/>
  <c r="M100" i="27"/>
  <c r="L100" i="27"/>
  <c r="K100" i="27"/>
  <c r="J100" i="27"/>
  <c r="I100" i="27"/>
  <c r="E118" i="27"/>
  <c r="L108" i="24"/>
  <c r="L9" i="25"/>
  <c r="J11" i="25"/>
  <c r="H13" i="25"/>
  <c r="F15" i="25"/>
  <c r="L17" i="25"/>
  <c r="J19" i="25"/>
  <c r="H21" i="25"/>
  <c r="H32" i="25"/>
  <c r="F34" i="25"/>
  <c r="J38" i="25"/>
  <c r="H40" i="25"/>
  <c r="F42" i="25"/>
  <c r="H53" i="25"/>
  <c r="F55" i="25"/>
  <c r="J59" i="25"/>
  <c r="H61" i="25"/>
  <c r="F63" i="25"/>
  <c r="M14" i="26"/>
  <c r="L14" i="26"/>
  <c r="K14" i="26"/>
  <c r="J14" i="26"/>
  <c r="I14" i="26"/>
  <c r="M83" i="26"/>
  <c r="L83" i="26"/>
  <c r="K83" i="26"/>
  <c r="J83" i="26"/>
  <c r="I83" i="26"/>
  <c r="D104" i="26"/>
  <c r="M117" i="26"/>
  <c r="L117" i="26"/>
  <c r="K117" i="26"/>
  <c r="J117" i="26"/>
  <c r="I117" i="26"/>
  <c r="F132" i="26"/>
  <c r="M152" i="26"/>
  <c r="L152" i="26"/>
  <c r="K152" i="26"/>
  <c r="J152" i="26"/>
  <c r="H160" i="26"/>
  <c r="I152" i="26"/>
  <c r="M19" i="27"/>
  <c r="L19" i="27"/>
  <c r="K19" i="27"/>
  <c r="J19" i="27"/>
  <c r="I19" i="27"/>
  <c r="F34" i="27"/>
  <c r="M54" i="27"/>
  <c r="L54" i="27"/>
  <c r="K54" i="27"/>
  <c r="J54" i="27"/>
  <c r="H62" i="27"/>
  <c r="I54" i="27"/>
  <c r="M88" i="27"/>
  <c r="L88" i="27"/>
  <c r="K88" i="27"/>
  <c r="J88" i="27"/>
  <c r="I88" i="27"/>
  <c r="M123" i="27"/>
  <c r="L123" i="27"/>
  <c r="K123" i="27"/>
  <c r="J123" i="27"/>
  <c r="I123" i="27"/>
  <c r="K137" i="27"/>
  <c r="J137" i="27"/>
  <c r="I137" i="27"/>
  <c r="M137" i="27"/>
  <c r="L137" i="27"/>
  <c r="F9" i="25"/>
  <c r="O9" i="25"/>
  <c r="N9" i="25"/>
  <c r="L11" i="25"/>
  <c r="J13" i="25"/>
  <c r="H15" i="25"/>
  <c r="F17" i="25"/>
  <c r="L19" i="25"/>
  <c r="J21" i="25"/>
  <c r="J32" i="25"/>
  <c r="H34" i="25"/>
  <c r="J40" i="25"/>
  <c r="H42" i="25"/>
  <c r="J53" i="25"/>
  <c r="H55" i="25"/>
  <c r="J61" i="25"/>
  <c r="H63" i="25"/>
  <c r="F20" i="26"/>
  <c r="M40" i="26"/>
  <c r="L40" i="26"/>
  <c r="K40" i="26"/>
  <c r="J40" i="26"/>
  <c r="I40" i="26"/>
  <c r="H48" i="26"/>
  <c r="M74" i="26"/>
  <c r="L74" i="26"/>
  <c r="K74" i="26"/>
  <c r="J74" i="26"/>
  <c r="I74" i="26"/>
  <c r="M109" i="26"/>
  <c r="L109" i="26"/>
  <c r="K109" i="26"/>
  <c r="J109" i="26"/>
  <c r="I109" i="26"/>
  <c r="M143" i="26"/>
  <c r="L143" i="26"/>
  <c r="K143" i="26"/>
  <c r="J143" i="26"/>
  <c r="I143" i="26"/>
  <c r="M11" i="27"/>
  <c r="L11" i="27"/>
  <c r="K11" i="27"/>
  <c r="J11" i="27"/>
  <c r="I11" i="27"/>
  <c r="M45" i="27"/>
  <c r="L45" i="27"/>
  <c r="K45" i="27"/>
  <c r="J45" i="27"/>
  <c r="I45" i="27"/>
  <c r="M80" i="27"/>
  <c r="L80" i="27"/>
  <c r="K80" i="27"/>
  <c r="J80" i="27"/>
  <c r="I80" i="27"/>
  <c r="C104" i="27"/>
  <c r="M114" i="27"/>
  <c r="L114" i="27"/>
  <c r="K114" i="27"/>
  <c r="J114" i="27"/>
  <c r="I114" i="27"/>
  <c r="E132" i="27"/>
  <c r="H103" i="24"/>
  <c r="L107" i="24"/>
  <c r="J109" i="24"/>
  <c r="J10" i="25"/>
  <c r="H12" i="25"/>
  <c r="F14" i="25"/>
  <c r="L16" i="25"/>
  <c r="J18" i="25"/>
  <c r="H20" i="25"/>
  <c r="H31" i="25"/>
  <c r="F33" i="25"/>
  <c r="O33" i="25"/>
  <c r="J37" i="25"/>
  <c r="H39" i="25"/>
  <c r="F41" i="25"/>
  <c r="F54" i="25"/>
  <c r="J58" i="25"/>
  <c r="H60" i="25"/>
  <c r="F62" i="25"/>
  <c r="M9" i="26"/>
  <c r="L9" i="26"/>
  <c r="K9" i="26"/>
  <c r="J9" i="26"/>
  <c r="I9" i="26"/>
  <c r="G20" i="26"/>
  <c r="M43" i="26"/>
  <c r="L43" i="26"/>
  <c r="K43" i="26"/>
  <c r="J43" i="26"/>
  <c r="I43" i="26"/>
  <c r="M78" i="26"/>
  <c r="L78" i="26"/>
  <c r="K78" i="26"/>
  <c r="J78" i="26"/>
  <c r="I78" i="26"/>
  <c r="M112" i="26"/>
  <c r="L112" i="26"/>
  <c r="K112" i="26"/>
  <c r="J112" i="26"/>
  <c r="I112" i="26"/>
  <c r="M14" i="27"/>
  <c r="L14" i="27"/>
  <c r="K14" i="27"/>
  <c r="J14" i="27"/>
  <c r="I14" i="27"/>
  <c r="M83" i="27"/>
  <c r="L83" i="27"/>
  <c r="K83" i="27"/>
  <c r="J83" i="27"/>
  <c r="I83" i="27"/>
  <c r="D104" i="27"/>
  <c r="M117" i="27"/>
  <c r="L117" i="27"/>
  <c r="K117" i="27"/>
  <c r="J117" i="27"/>
  <c r="I117" i="27"/>
  <c r="F132" i="27"/>
  <c r="M158" i="27"/>
  <c r="L158" i="27"/>
  <c r="K158" i="27"/>
  <c r="J158" i="27"/>
  <c r="I158" i="27"/>
  <c r="J186" i="24"/>
  <c r="L192" i="24"/>
  <c r="J194" i="24"/>
  <c r="J208" i="24"/>
  <c r="J230" i="24"/>
  <c r="H9" i="25"/>
  <c r="F11" i="25"/>
  <c r="O11" i="25"/>
  <c r="N11" i="25"/>
  <c r="L13" i="25"/>
  <c r="J15" i="25"/>
  <c r="H17" i="25"/>
  <c r="F19" i="25"/>
  <c r="L21" i="25"/>
  <c r="J34" i="25"/>
  <c r="H36" i="25"/>
  <c r="J42" i="25"/>
  <c r="J55" i="25"/>
  <c r="H57" i="25"/>
  <c r="J63" i="25"/>
  <c r="M31" i="26"/>
  <c r="L31" i="26"/>
  <c r="K31" i="26"/>
  <c r="J31" i="26"/>
  <c r="I31" i="26"/>
  <c r="M66" i="26"/>
  <c r="L66" i="26"/>
  <c r="K66" i="26"/>
  <c r="J66" i="26"/>
  <c r="I66" i="26"/>
  <c r="C90" i="26"/>
  <c r="M100" i="26"/>
  <c r="L100" i="26"/>
  <c r="K100" i="26"/>
  <c r="J100" i="26"/>
  <c r="I100" i="26"/>
  <c r="E118" i="26"/>
  <c r="M135" i="26"/>
  <c r="L135" i="26"/>
  <c r="K135" i="26"/>
  <c r="J135" i="26"/>
  <c r="I135" i="26"/>
  <c r="G146" i="26"/>
  <c r="E20" i="27"/>
  <c r="M37" i="27"/>
  <c r="L37" i="27"/>
  <c r="K37" i="27"/>
  <c r="J37" i="27"/>
  <c r="I37" i="27"/>
  <c r="G48" i="27"/>
  <c r="M71" i="27"/>
  <c r="L71" i="27"/>
  <c r="K71" i="27"/>
  <c r="J71" i="27"/>
  <c r="I71" i="27"/>
  <c r="M106" i="27"/>
  <c r="L106" i="27"/>
  <c r="K106" i="27"/>
  <c r="J106" i="27"/>
  <c r="I106" i="27"/>
  <c r="M141" i="27"/>
  <c r="K141" i="27"/>
  <c r="J141" i="27"/>
  <c r="L141" i="27"/>
  <c r="I141" i="27"/>
  <c r="L45" i="28"/>
  <c r="J45" i="28"/>
  <c r="F65" i="25"/>
  <c r="M12" i="26"/>
  <c r="L12" i="26"/>
  <c r="K12" i="26"/>
  <c r="J12" i="26"/>
  <c r="I12" i="26"/>
  <c r="H20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C62" i="26"/>
  <c r="M55" i="26"/>
  <c r="L55" i="26"/>
  <c r="K55" i="26"/>
  <c r="J55" i="26"/>
  <c r="I55" i="26"/>
  <c r="M64" i="26"/>
  <c r="L64" i="26"/>
  <c r="K64" i="26"/>
  <c r="J64" i="26"/>
  <c r="I64" i="26"/>
  <c r="D76" i="26"/>
  <c r="M72" i="26"/>
  <c r="L72" i="26"/>
  <c r="K72" i="26"/>
  <c r="J72" i="26"/>
  <c r="I72" i="26"/>
  <c r="M81" i="26"/>
  <c r="L81" i="26"/>
  <c r="K81" i="26"/>
  <c r="J81" i="26"/>
  <c r="I81" i="26"/>
  <c r="E90" i="26"/>
  <c r="M89" i="26"/>
  <c r="L89" i="26"/>
  <c r="K89" i="26"/>
  <c r="J89" i="26"/>
  <c r="I89" i="26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15" i="26"/>
  <c r="L115" i="26"/>
  <c r="K115" i="26"/>
  <c r="J115" i="26"/>
  <c r="I115" i="26"/>
  <c r="M124" i="26"/>
  <c r="L124" i="26"/>
  <c r="K124" i="26"/>
  <c r="J124" i="26"/>
  <c r="I124" i="26"/>
  <c r="H132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7" i="27"/>
  <c r="L17" i="27"/>
  <c r="K17" i="27"/>
  <c r="J17" i="27"/>
  <c r="I17" i="27"/>
  <c r="M26" i="27"/>
  <c r="L26" i="27"/>
  <c r="K26" i="27"/>
  <c r="J26" i="27"/>
  <c r="I26" i="27"/>
  <c r="H34" i="27"/>
  <c r="M43" i="27"/>
  <c r="L43" i="27"/>
  <c r="K43" i="27"/>
  <c r="J43" i="27"/>
  <c r="I43" i="27"/>
  <c r="M52" i="27"/>
  <c r="L52" i="27"/>
  <c r="K52" i="27"/>
  <c r="J52" i="27"/>
  <c r="I52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K29" i="28"/>
  <c r="I29" i="28"/>
  <c r="K75" i="28"/>
  <c r="I75" i="28"/>
  <c r="L115" i="28"/>
  <c r="J115" i="28"/>
  <c r="L15" i="26"/>
  <c r="K15" i="26"/>
  <c r="J15" i="26"/>
  <c r="I15" i="26"/>
  <c r="M15" i="26"/>
  <c r="L24" i="26"/>
  <c r="K24" i="26"/>
  <c r="J24" i="26"/>
  <c r="I24" i="26"/>
  <c r="M24" i="26"/>
  <c r="L32" i="26"/>
  <c r="K32" i="26"/>
  <c r="J32" i="26"/>
  <c r="I32" i="26"/>
  <c r="M32" i="26"/>
  <c r="C48" i="26"/>
  <c r="L41" i="26"/>
  <c r="K41" i="26"/>
  <c r="J41" i="26"/>
  <c r="I41" i="26"/>
  <c r="M41" i="26"/>
  <c r="L50" i="26"/>
  <c r="K50" i="26"/>
  <c r="J50" i="26"/>
  <c r="I50" i="26"/>
  <c r="M50" i="26"/>
  <c r="D62" i="26"/>
  <c r="L58" i="26"/>
  <c r="K58" i="26"/>
  <c r="J58" i="26"/>
  <c r="I58" i="26"/>
  <c r="M58" i="26"/>
  <c r="L67" i="26"/>
  <c r="K67" i="26"/>
  <c r="J67" i="26"/>
  <c r="I67" i="26"/>
  <c r="M67" i="26"/>
  <c r="E76" i="26"/>
  <c r="L75" i="26"/>
  <c r="K75" i="26"/>
  <c r="J75" i="26"/>
  <c r="I75" i="26"/>
  <c r="M75" i="26"/>
  <c r="F90" i="26"/>
  <c r="L84" i="26"/>
  <c r="K84" i="26"/>
  <c r="J84" i="26"/>
  <c r="I84" i="26"/>
  <c r="M84" i="26"/>
  <c r="L93" i="26"/>
  <c r="K93" i="26"/>
  <c r="J93" i="26"/>
  <c r="I93" i="26"/>
  <c r="M93" i="26"/>
  <c r="G104" i="26"/>
  <c r="L101" i="26"/>
  <c r="K101" i="26"/>
  <c r="J101" i="26"/>
  <c r="I101" i="26"/>
  <c r="M101" i="26"/>
  <c r="L110" i="26"/>
  <c r="K110" i="26"/>
  <c r="J110" i="26"/>
  <c r="I110" i="26"/>
  <c r="H118" i="26"/>
  <c r="M110" i="26"/>
  <c r="L127" i="26"/>
  <c r="K127" i="26"/>
  <c r="J127" i="26"/>
  <c r="I127" i="26"/>
  <c r="M127" i="26"/>
  <c r="L136" i="26"/>
  <c r="K136" i="26"/>
  <c r="J136" i="26"/>
  <c r="I136" i="26"/>
  <c r="M136" i="26"/>
  <c r="L144" i="26"/>
  <c r="K144" i="26"/>
  <c r="J144" i="26"/>
  <c r="I144" i="26"/>
  <c r="M144" i="26"/>
  <c r="C160" i="26"/>
  <c r="L153" i="26"/>
  <c r="K153" i="26"/>
  <c r="J153" i="26"/>
  <c r="I153" i="26"/>
  <c r="M153" i="26"/>
  <c r="L12" i="27"/>
  <c r="K12" i="27"/>
  <c r="J12" i="27"/>
  <c r="I12" i="27"/>
  <c r="H20" i="27"/>
  <c r="M12" i="27"/>
  <c r="L29" i="27"/>
  <c r="K29" i="27"/>
  <c r="J29" i="27"/>
  <c r="I29" i="27"/>
  <c r="M29" i="27"/>
  <c r="L38" i="27"/>
  <c r="K38" i="27"/>
  <c r="J38" i="27"/>
  <c r="I38" i="27"/>
  <c r="M38" i="27"/>
  <c r="L46" i="27"/>
  <c r="K46" i="27"/>
  <c r="J46" i="27"/>
  <c r="I46" i="27"/>
  <c r="M46" i="27"/>
  <c r="C62" i="27"/>
  <c r="L55" i="27"/>
  <c r="K55" i="27"/>
  <c r="J55" i="27"/>
  <c r="I55" i="27"/>
  <c r="M55" i="27"/>
  <c r="L64" i="27"/>
  <c r="K64" i="27"/>
  <c r="J64" i="27"/>
  <c r="I64" i="27"/>
  <c r="M64" i="27"/>
  <c r="D76" i="27"/>
  <c r="L72" i="27"/>
  <c r="K72" i="27"/>
  <c r="J72" i="27"/>
  <c r="I72" i="27"/>
  <c r="M72" i="27"/>
  <c r="L81" i="27"/>
  <c r="K81" i="27"/>
  <c r="J81" i="27"/>
  <c r="I81" i="27"/>
  <c r="M81" i="27"/>
  <c r="E90" i="27"/>
  <c r="L89" i="27"/>
  <c r="K89" i="27"/>
  <c r="J89" i="27"/>
  <c r="I89" i="27"/>
  <c r="M89" i="27"/>
  <c r="F104" i="27"/>
  <c r="L98" i="27"/>
  <c r="K98" i="27"/>
  <c r="J98" i="27"/>
  <c r="I98" i="27"/>
  <c r="M98" i="27"/>
  <c r="L107" i="27"/>
  <c r="K107" i="27"/>
  <c r="J107" i="27"/>
  <c r="I107" i="27"/>
  <c r="M107" i="27"/>
  <c r="G118" i="27"/>
  <c r="L115" i="27"/>
  <c r="K115" i="27"/>
  <c r="J115" i="27"/>
  <c r="I115" i="27"/>
  <c r="M115" i="27"/>
  <c r="H132" i="27"/>
  <c r="L124" i="27"/>
  <c r="K124" i="27"/>
  <c r="J124" i="27"/>
  <c r="I124" i="27"/>
  <c r="M124" i="27"/>
  <c r="E146" i="27"/>
  <c r="H65" i="25"/>
  <c r="K10" i="26"/>
  <c r="J10" i="26"/>
  <c r="I10" i="26"/>
  <c r="M10" i="26"/>
  <c r="L10" i="26"/>
  <c r="K18" i="26"/>
  <c r="J18" i="26"/>
  <c r="I18" i="26"/>
  <c r="L18" i="26"/>
  <c r="M18" i="26"/>
  <c r="C34" i="26"/>
  <c r="K27" i="26"/>
  <c r="J27" i="26"/>
  <c r="I27" i="26"/>
  <c r="M27" i="26"/>
  <c r="L27" i="26"/>
  <c r="K36" i="26"/>
  <c r="J36" i="26"/>
  <c r="I36" i="26"/>
  <c r="L36" i="26"/>
  <c r="M36" i="26"/>
  <c r="D48" i="26"/>
  <c r="K44" i="26"/>
  <c r="J44" i="26"/>
  <c r="I44" i="26"/>
  <c r="M44" i="26"/>
  <c r="L44" i="26"/>
  <c r="K53" i="26"/>
  <c r="J53" i="26"/>
  <c r="I53" i="26"/>
  <c r="L53" i="26"/>
  <c r="M53" i="26"/>
  <c r="E62" i="26"/>
  <c r="K61" i="26"/>
  <c r="J61" i="26"/>
  <c r="I61" i="26"/>
  <c r="M61" i="26"/>
  <c r="L61" i="26"/>
  <c r="F76" i="26"/>
  <c r="K70" i="26"/>
  <c r="J70" i="26"/>
  <c r="I70" i="26"/>
  <c r="L70" i="26"/>
  <c r="M70" i="26"/>
  <c r="K79" i="26"/>
  <c r="J79" i="26"/>
  <c r="I79" i="26"/>
  <c r="M79" i="26"/>
  <c r="L79" i="26"/>
  <c r="G90" i="26"/>
  <c r="K87" i="26"/>
  <c r="J87" i="26"/>
  <c r="I87" i="26"/>
  <c r="L87" i="26"/>
  <c r="M87" i="26"/>
  <c r="K96" i="26"/>
  <c r="J96" i="26"/>
  <c r="I96" i="26"/>
  <c r="H104" i="26"/>
  <c r="M96" i="26"/>
  <c r="L96" i="26"/>
  <c r="K113" i="26"/>
  <c r="J113" i="26"/>
  <c r="I113" i="26"/>
  <c r="M113" i="26"/>
  <c r="L113" i="26"/>
  <c r="K122" i="26"/>
  <c r="J122" i="26"/>
  <c r="I122" i="26"/>
  <c r="L122" i="26"/>
  <c r="M122" i="26"/>
  <c r="K130" i="26"/>
  <c r="J130" i="26"/>
  <c r="I130" i="26"/>
  <c r="M130" i="26"/>
  <c r="L130" i="26"/>
  <c r="C146" i="26"/>
  <c r="K139" i="26"/>
  <c r="J139" i="26"/>
  <c r="I139" i="26"/>
  <c r="L139" i="26"/>
  <c r="M139" i="26"/>
  <c r="K148" i="26"/>
  <c r="J148" i="26"/>
  <c r="I148" i="26"/>
  <c r="M148" i="26"/>
  <c r="L148" i="26"/>
  <c r="D160" i="26"/>
  <c r="K156" i="26"/>
  <c r="J156" i="26"/>
  <c r="I156" i="26"/>
  <c r="L156" i="26"/>
  <c r="M156" i="26"/>
  <c r="K15" i="27"/>
  <c r="J15" i="27"/>
  <c r="I15" i="27"/>
  <c r="M15" i="27"/>
  <c r="L15" i="27"/>
  <c r="K24" i="27"/>
  <c r="J24" i="27"/>
  <c r="I24" i="27"/>
  <c r="L24" i="27"/>
  <c r="M24" i="27"/>
  <c r="K32" i="27"/>
  <c r="J32" i="27"/>
  <c r="I32" i="27"/>
  <c r="M32" i="27"/>
  <c r="L32" i="27"/>
  <c r="C48" i="27"/>
  <c r="K41" i="27"/>
  <c r="J41" i="27"/>
  <c r="I41" i="27"/>
  <c r="L41" i="27"/>
  <c r="M41" i="27"/>
  <c r="K50" i="27"/>
  <c r="J50" i="27"/>
  <c r="I50" i="27"/>
  <c r="M50" i="27"/>
  <c r="L50" i="27"/>
  <c r="D62" i="27"/>
  <c r="K58" i="27"/>
  <c r="J58" i="27"/>
  <c r="I58" i="27"/>
  <c r="L58" i="27"/>
  <c r="M58" i="27"/>
  <c r="K67" i="27"/>
  <c r="J67" i="27"/>
  <c r="I67" i="27"/>
  <c r="M67" i="27"/>
  <c r="L67" i="27"/>
  <c r="E76" i="27"/>
  <c r="K75" i="27"/>
  <c r="J75" i="27"/>
  <c r="I75" i="27"/>
  <c r="L75" i="27"/>
  <c r="M75" i="27"/>
  <c r="F90" i="27"/>
  <c r="K84" i="27"/>
  <c r="J84" i="27"/>
  <c r="I84" i="27"/>
  <c r="M84" i="27"/>
  <c r="L84" i="27"/>
  <c r="K93" i="27"/>
  <c r="J93" i="27"/>
  <c r="I93" i="27"/>
  <c r="L93" i="27"/>
  <c r="M93" i="27"/>
  <c r="G104" i="27"/>
  <c r="K101" i="27"/>
  <c r="J101" i="27"/>
  <c r="I101" i="27"/>
  <c r="M101" i="27"/>
  <c r="L101" i="27"/>
  <c r="K110" i="27"/>
  <c r="J110" i="27"/>
  <c r="I110" i="27"/>
  <c r="H118" i="27"/>
  <c r="L110" i="27"/>
  <c r="M110" i="27"/>
  <c r="K127" i="27"/>
  <c r="J127" i="27"/>
  <c r="I127" i="27"/>
  <c r="L127" i="27"/>
  <c r="M127" i="27"/>
  <c r="M136" i="27"/>
  <c r="L136" i="27"/>
  <c r="J136" i="27"/>
  <c r="I136" i="27"/>
  <c r="K136" i="27"/>
  <c r="M153" i="27"/>
  <c r="L153" i="27"/>
  <c r="K153" i="27"/>
  <c r="J153" i="27"/>
  <c r="I153" i="27"/>
  <c r="L98" i="28"/>
  <c r="J98" i="28"/>
  <c r="J18" i="30"/>
  <c r="F34" i="30"/>
  <c r="C20" i="26"/>
  <c r="J13" i="26"/>
  <c r="I13" i="26"/>
  <c r="M13" i="26"/>
  <c r="L13" i="26"/>
  <c r="K13" i="26"/>
  <c r="J22" i="26"/>
  <c r="I22" i="26"/>
  <c r="M22" i="26"/>
  <c r="K22" i="26"/>
  <c r="L22" i="26"/>
  <c r="D34" i="26"/>
  <c r="J30" i="26"/>
  <c r="I30" i="26"/>
  <c r="M30" i="26"/>
  <c r="L30" i="26"/>
  <c r="K30" i="26"/>
  <c r="J39" i="26"/>
  <c r="I39" i="26"/>
  <c r="M39" i="26"/>
  <c r="K39" i="26"/>
  <c r="L39" i="26"/>
  <c r="E48" i="26"/>
  <c r="J47" i="26"/>
  <c r="I47" i="26"/>
  <c r="M47" i="26"/>
  <c r="L47" i="26"/>
  <c r="K47" i="26"/>
  <c r="F62" i="26"/>
  <c r="J56" i="26"/>
  <c r="I56" i="26"/>
  <c r="M56" i="26"/>
  <c r="K56" i="26"/>
  <c r="L56" i="26"/>
  <c r="J65" i="26"/>
  <c r="I65" i="26"/>
  <c r="M65" i="26"/>
  <c r="L65" i="26"/>
  <c r="K65" i="26"/>
  <c r="G76" i="26"/>
  <c r="J73" i="26"/>
  <c r="I73" i="26"/>
  <c r="M73" i="26"/>
  <c r="K73" i="26"/>
  <c r="L73" i="26"/>
  <c r="J82" i="26"/>
  <c r="I82" i="26"/>
  <c r="H90" i="26"/>
  <c r="M82" i="26"/>
  <c r="L82" i="26"/>
  <c r="K82" i="26"/>
  <c r="J99" i="26"/>
  <c r="I99" i="26"/>
  <c r="M99" i="26"/>
  <c r="L99" i="26"/>
  <c r="K99" i="26"/>
  <c r="J108" i="26"/>
  <c r="I108" i="26"/>
  <c r="M108" i="26"/>
  <c r="K108" i="26"/>
  <c r="L108" i="26"/>
  <c r="J116" i="26"/>
  <c r="I116" i="26"/>
  <c r="M116" i="26"/>
  <c r="L116" i="26"/>
  <c r="K116" i="26"/>
  <c r="C132" i="26"/>
  <c r="J125" i="26"/>
  <c r="I125" i="26"/>
  <c r="M125" i="26"/>
  <c r="K125" i="26"/>
  <c r="L125" i="26"/>
  <c r="J134" i="26"/>
  <c r="I134" i="26"/>
  <c r="M134" i="26"/>
  <c r="L134" i="26"/>
  <c r="K134" i="26"/>
  <c r="D146" i="26"/>
  <c r="J142" i="26"/>
  <c r="I142" i="26"/>
  <c r="M142" i="26"/>
  <c r="K142" i="26"/>
  <c r="L142" i="26"/>
  <c r="J151" i="26"/>
  <c r="I151" i="26"/>
  <c r="M151" i="26"/>
  <c r="L151" i="26"/>
  <c r="K151" i="26"/>
  <c r="E160" i="26"/>
  <c r="J159" i="26"/>
  <c r="I159" i="26"/>
  <c r="M159" i="26"/>
  <c r="K159" i="26"/>
  <c r="L159" i="26"/>
  <c r="J10" i="27"/>
  <c r="I10" i="27"/>
  <c r="M10" i="27"/>
  <c r="K10" i="27"/>
  <c r="L10" i="27"/>
  <c r="J18" i="27"/>
  <c r="I18" i="27"/>
  <c r="M18" i="27"/>
  <c r="L18" i="27"/>
  <c r="K18" i="27"/>
  <c r="C34" i="27"/>
  <c r="J27" i="27"/>
  <c r="I27" i="27"/>
  <c r="M27" i="27"/>
  <c r="K27" i="27"/>
  <c r="L27" i="27"/>
  <c r="J36" i="27"/>
  <c r="I36" i="27"/>
  <c r="M36" i="27"/>
  <c r="L36" i="27"/>
  <c r="K36" i="27"/>
  <c r="D48" i="27"/>
  <c r="J44" i="27"/>
  <c r="I44" i="27"/>
  <c r="M44" i="27"/>
  <c r="K44" i="27"/>
  <c r="L44" i="27"/>
  <c r="J53" i="27"/>
  <c r="I53" i="27"/>
  <c r="M53" i="27"/>
  <c r="L53" i="27"/>
  <c r="K53" i="27"/>
  <c r="E62" i="27"/>
  <c r="J61" i="27"/>
  <c r="I61" i="27"/>
  <c r="M61" i="27"/>
  <c r="K61" i="27"/>
  <c r="L61" i="27"/>
  <c r="F76" i="27"/>
  <c r="J70" i="27"/>
  <c r="I70" i="27"/>
  <c r="M70" i="27"/>
  <c r="L70" i="27"/>
  <c r="K70" i="27"/>
  <c r="J79" i="27"/>
  <c r="I79" i="27"/>
  <c r="M79" i="27"/>
  <c r="K79" i="27"/>
  <c r="L79" i="27"/>
  <c r="G90" i="27"/>
  <c r="J87" i="27"/>
  <c r="I87" i="27"/>
  <c r="M87" i="27"/>
  <c r="L87" i="27"/>
  <c r="K87" i="27"/>
  <c r="J96" i="27"/>
  <c r="I96" i="27"/>
  <c r="H104" i="27"/>
  <c r="M96" i="27"/>
  <c r="K96" i="27"/>
  <c r="L96" i="27"/>
  <c r="J113" i="27"/>
  <c r="I113" i="27"/>
  <c r="M113" i="27"/>
  <c r="K113" i="27"/>
  <c r="L113" i="27"/>
  <c r="J122" i="27"/>
  <c r="I122" i="27"/>
  <c r="M122" i="27"/>
  <c r="L122" i="27"/>
  <c r="K122" i="27"/>
  <c r="M144" i="27"/>
  <c r="L144" i="27"/>
  <c r="J144" i="27"/>
  <c r="I144" i="27"/>
  <c r="K144" i="27"/>
  <c r="L230" i="30"/>
  <c r="J65" i="25"/>
  <c r="I8" i="26"/>
  <c r="M8" i="26"/>
  <c r="L8" i="26"/>
  <c r="J8" i="26"/>
  <c r="K8" i="26"/>
  <c r="D20" i="26"/>
  <c r="I16" i="26"/>
  <c r="M16" i="26"/>
  <c r="L16" i="26"/>
  <c r="K16" i="26"/>
  <c r="J16" i="26"/>
  <c r="I25" i="26"/>
  <c r="M25" i="26"/>
  <c r="L25" i="26"/>
  <c r="J25" i="26"/>
  <c r="K25" i="26"/>
  <c r="E34" i="26"/>
  <c r="I33" i="26"/>
  <c r="M33" i="26"/>
  <c r="L33" i="26"/>
  <c r="K33" i="26"/>
  <c r="J33" i="26"/>
  <c r="F48" i="26"/>
  <c r="I42" i="26"/>
  <c r="M42" i="26"/>
  <c r="L42" i="26"/>
  <c r="J42" i="26"/>
  <c r="K42" i="26"/>
  <c r="I51" i="26"/>
  <c r="M51" i="26"/>
  <c r="L51" i="26"/>
  <c r="K51" i="26"/>
  <c r="J51" i="26"/>
  <c r="G62" i="26"/>
  <c r="I59" i="26"/>
  <c r="M59" i="26"/>
  <c r="L59" i="26"/>
  <c r="J59" i="26"/>
  <c r="K59" i="26"/>
  <c r="I68" i="26"/>
  <c r="H76" i="26"/>
  <c r="M68" i="26"/>
  <c r="L68" i="26"/>
  <c r="K68" i="26"/>
  <c r="J68" i="26"/>
  <c r="I85" i="26"/>
  <c r="M85" i="26"/>
  <c r="L85" i="26"/>
  <c r="K85" i="26"/>
  <c r="J85" i="26"/>
  <c r="I94" i="26"/>
  <c r="M94" i="26"/>
  <c r="L94" i="26"/>
  <c r="J94" i="26"/>
  <c r="K94" i="26"/>
  <c r="I102" i="26"/>
  <c r="M102" i="26"/>
  <c r="L102" i="26"/>
  <c r="K102" i="26"/>
  <c r="J102" i="26"/>
  <c r="C118" i="26"/>
  <c r="I111" i="26"/>
  <c r="M111" i="26"/>
  <c r="L111" i="26"/>
  <c r="J111" i="26"/>
  <c r="K111" i="26"/>
  <c r="I120" i="26"/>
  <c r="M120" i="26"/>
  <c r="L120" i="26"/>
  <c r="K120" i="26"/>
  <c r="J120" i="26"/>
  <c r="D132" i="26"/>
  <c r="I128" i="26"/>
  <c r="M128" i="26"/>
  <c r="L128" i="26"/>
  <c r="J128" i="26"/>
  <c r="K128" i="26"/>
  <c r="I137" i="26"/>
  <c r="M137" i="26"/>
  <c r="L137" i="26"/>
  <c r="K137" i="26"/>
  <c r="J137" i="26"/>
  <c r="E146" i="26"/>
  <c r="I145" i="26"/>
  <c r="M145" i="26"/>
  <c r="L145" i="26"/>
  <c r="J145" i="26"/>
  <c r="K145" i="26"/>
  <c r="F160" i="26"/>
  <c r="I154" i="26"/>
  <c r="M154" i="26"/>
  <c r="L154" i="26"/>
  <c r="K154" i="26"/>
  <c r="J154" i="26"/>
  <c r="C20" i="27"/>
  <c r="I13" i="27"/>
  <c r="M13" i="27"/>
  <c r="L13" i="27"/>
  <c r="J13" i="27"/>
  <c r="K13" i="27"/>
  <c r="I22" i="27"/>
  <c r="M22" i="27"/>
  <c r="L22" i="27"/>
  <c r="K22" i="27"/>
  <c r="J22" i="27"/>
  <c r="D34" i="27"/>
  <c r="I30" i="27"/>
  <c r="M30" i="27"/>
  <c r="L30" i="27"/>
  <c r="J30" i="27"/>
  <c r="K30" i="27"/>
  <c r="I39" i="27"/>
  <c r="M39" i="27"/>
  <c r="L39" i="27"/>
  <c r="K39" i="27"/>
  <c r="J39" i="27"/>
  <c r="E48" i="27"/>
  <c r="I47" i="27"/>
  <c r="M47" i="27"/>
  <c r="L47" i="27"/>
  <c r="J47" i="27"/>
  <c r="K47" i="27"/>
  <c r="F62" i="27"/>
  <c r="I56" i="27"/>
  <c r="M56" i="27"/>
  <c r="L56" i="27"/>
  <c r="K56" i="27"/>
  <c r="J56" i="27"/>
  <c r="I65" i="27"/>
  <c r="M65" i="27"/>
  <c r="L65" i="27"/>
  <c r="J65" i="27"/>
  <c r="K65" i="27"/>
  <c r="G76" i="27"/>
  <c r="I73" i="27"/>
  <c r="M73" i="27"/>
  <c r="L73" i="27"/>
  <c r="K73" i="27"/>
  <c r="J73" i="27"/>
  <c r="I82" i="27"/>
  <c r="H90" i="27"/>
  <c r="M82" i="27"/>
  <c r="L82" i="27"/>
  <c r="J82" i="27"/>
  <c r="K82" i="27"/>
  <c r="I99" i="27"/>
  <c r="M99" i="27"/>
  <c r="L99" i="27"/>
  <c r="J99" i="27"/>
  <c r="K99" i="27"/>
  <c r="I108" i="27"/>
  <c r="M108" i="27"/>
  <c r="L108" i="27"/>
  <c r="K108" i="27"/>
  <c r="J108" i="27"/>
  <c r="I116" i="27"/>
  <c r="M116" i="27"/>
  <c r="L116" i="27"/>
  <c r="J116" i="27"/>
  <c r="K116" i="27"/>
  <c r="C132" i="27"/>
  <c r="I125" i="27"/>
  <c r="M125" i="27"/>
  <c r="L125" i="27"/>
  <c r="K125" i="27"/>
  <c r="J125" i="27"/>
  <c r="I87" i="28"/>
  <c r="K87" i="28"/>
  <c r="L36" i="30"/>
  <c r="H64" i="25"/>
  <c r="M11" i="26"/>
  <c r="L11" i="26"/>
  <c r="K11" i="26"/>
  <c r="I11" i="26"/>
  <c r="J11" i="26"/>
  <c r="E20" i="26"/>
  <c r="M19" i="26"/>
  <c r="L19" i="26"/>
  <c r="K19" i="26"/>
  <c r="J19" i="26"/>
  <c r="I19" i="26"/>
  <c r="F34" i="26"/>
  <c r="M28" i="26"/>
  <c r="L28" i="26"/>
  <c r="K28" i="26"/>
  <c r="I28" i="26"/>
  <c r="J28" i="26"/>
  <c r="M37" i="26"/>
  <c r="L37" i="26"/>
  <c r="K37" i="26"/>
  <c r="J37" i="26"/>
  <c r="I37" i="26"/>
  <c r="G48" i="26"/>
  <c r="M45" i="26"/>
  <c r="L45" i="26"/>
  <c r="K45" i="26"/>
  <c r="I45" i="26"/>
  <c r="J45" i="26"/>
  <c r="H62" i="26"/>
  <c r="M54" i="26"/>
  <c r="L54" i="26"/>
  <c r="K54" i="26"/>
  <c r="J54" i="26"/>
  <c r="I54" i="26"/>
  <c r="M71" i="26"/>
  <c r="L71" i="26"/>
  <c r="K71" i="26"/>
  <c r="J71" i="26"/>
  <c r="I71" i="26"/>
  <c r="M80" i="26"/>
  <c r="L80" i="26"/>
  <c r="K80" i="26"/>
  <c r="I80" i="26"/>
  <c r="J80" i="26"/>
  <c r="M88" i="26"/>
  <c r="L88" i="26"/>
  <c r="K88" i="26"/>
  <c r="J88" i="26"/>
  <c r="I88" i="26"/>
  <c r="C104" i="26"/>
  <c r="M97" i="26"/>
  <c r="L97" i="26"/>
  <c r="K97" i="26"/>
  <c r="I97" i="26"/>
  <c r="J97" i="26"/>
  <c r="M106" i="26"/>
  <c r="L106" i="26"/>
  <c r="K106" i="26"/>
  <c r="J106" i="26"/>
  <c r="I106" i="26"/>
  <c r="D118" i="26"/>
  <c r="M114" i="26"/>
  <c r="L114" i="26"/>
  <c r="K114" i="26"/>
  <c r="I114" i="26"/>
  <c r="J114" i="26"/>
  <c r="M123" i="26"/>
  <c r="L123" i="26"/>
  <c r="K123" i="26"/>
  <c r="J123" i="26"/>
  <c r="I123" i="26"/>
  <c r="E132" i="26"/>
  <c r="M131" i="26"/>
  <c r="L131" i="26"/>
  <c r="K131" i="26"/>
  <c r="I131" i="26"/>
  <c r="J131" i="26"/>
  <c r="F146" i="26"/>
  <c r="M140" i="26"/>
  <c r="L140" i="26"/>
  <c r="K140" i="26"/>
  <c r="J140" i="26"/>
  <c r="I140" i="26"/>
  <c r="M149" i="26"/>
  <c r="L149" i="26"/>
  <c r="K149" i="26"/>
  <c r="I149" i="26"/>
  <c r="J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I16" i="27"/>
  <c r="J16" i="27"/>
  <c r="M25" i="27"/>
  <c r="L25" i="27"/>
  <c r="K25" i="27"/>
  <c r="J25" i="27"/>
  <c r="I25" i="27"/>
  <c r="E34" i="27"/>
  <c r="M33" i="27"/>
  <c r="L33" i="27"/>
  <c r="K33" i="27"/>
  <c r="I33" i="27"/>
  <c r="J33" i="27"/>
  <c r="F48" i="27"/>
  <c r="M42" i="27"/>
  <c r="L42" i="27"/>
  <c r="K42" i="27"/>
  <c r="J42" i="27"/>
  <c r="I42" i="27"/>
  <c r="M51" i="27"/>
  <c r="L51" i="27"/>
  <c r="K51" i="27"/>
  <c r="I51" i="27"/>
  <c r="J51" i="27"/>
  <c r="G62" i="27"/>
  <c r="M59" i="27"/>
  <c r="L59" i="27"/>
  <c r="K59" i="27"/>
  <c r="J59" i="27"/>
  <c r="I59" i="27"/>
  <c r="H76" i="27"/>
  <c r="M68" i="27"/>
  <c r="L68" i="27"/>
  <c r="K68" i="27"/>
  <c r="I68" i="27"/>
  <c r="J68" i="27"/>
  <c r="M85" i="27"/>
  <c r="L85" i="27"/>
  <c r="K85" i="27"/>
  <c r="I85" i="27"/>
  <c r="J85" i="27"/>
  <c r="M94" i="27"/>
  <c r="L94" i="27"/>
  <c r="K94" i="27"/>
  <c r="J94" i="27"/>
  <c r="I94" i="27"/>
  <c r="M102" i="27"/>
  <c r="L102" i="27"/>
  <c r="K102" i="27"/>
  <c r="I102" i="27"/>
  <c r="J102" i="27"/>
  <c r="C118" i="27"/>
  <c r="M111" i="27"/>
  <c r="L111" i="27"/>
  <c r="K111" i="27"/>
  <c r="J111" i="27"/>
  <c r="I111" i="27"/>
  <c r="M120" i="27"/>
  <c r="L120" i="27"/>
  <c r="K120" i="27"/>
  <c r="I120" i="27"/>
  <c r="J120" i="27"/>
  <c r="D132" i="27"/>
  <c r="M128" i="27"/>
  <c r="L128" i="27"/>
  <c r="K128" i="27"/>
  <c r="J128" i="27"/>
  <c r="I128" i="27"/>
  <c r="J11" i="30"/>
  <c r="H21" i="30"/>
  <c r="M130" i="27"/>
  <c r="L130" i="27"/>
  <c r="I130" i="27"/>
  <c r="J130" i="27"/>
  <c r="K130" i="27"/>
  <c r="C146" i="27"/>
  <c r="M139" i="27"/>
  <c r="L139" i="27"/>
  <c r="K139" i="27"/>
  <c r="I139" i="27"/>
  <c r="J139" i="27"/>
  <c r="M148" i="27"/>
  <c r="L148" i="27"/>
  <c r="K148" i="27"/>
  <c r="I148" i="27"/>
  <c r="J148" i="27"/>
  <c r="D160" i="27"/>
  <c r="M156" i="27"/>
  <c r="L156" i="27"/>
  <c r="K156" i="27"/>
  <c r="J156" i="27"/>
  <c r="I156" i="27"/>
  <c r="J14" i="30"/>
  <c r="H32" i="30"/>
  <c r="O34" i="30"/>
  <c r="N34" i="30"/>
  <c r="L40" i="30"/>
  <c r="H214" i="30"/>
  <c r="L134" i="27"/>
  <c r="K134" i="27"/>
  <c r="J134" i="27"/>
  <c r="M134" i="27"/>
  <c r="I134" i="27"/>
  <c r="D146" i="27"/>
  <c r="L142" i="27"/>
  <c r="K142" i="27"/>
  <c r="J142" i="27"/>
  <c r="M142" i="27"/>
  <c r="I142" i="27"/>
  <c r="L151" i="27"/>
  <c r="K151" i="27"/>
  <c r="J151" i="27"/>
  <c r="M151" i="27"/>
  <c r="I151" i="27"/>
  <c r="E160" i="27"/>
  <c r="L159" i="27"/>
  <c r="K159" i="27"/>
  <c r="J159" i="27"/>
  <c r="I159" i="27"/>
  <c r="M159" i="27"/>
  <c r="L9" i="30"/>
  <c r="J19" i="30"/>
  <c r="H35" i="30"/>
  <c r="F77" i="30"/>
  <c r="L97" i="30"/>
  <c r="F160" i="27"/>
  <c r="K154" i="27"/>
  <c r="J154" i="27"/>
  <c r="I154" i="27"/>
  <c r="L154" i="27"/>
  <c r="M154" i="27"/>
  <c r="J13" i="28"/>
  <c r="L13" i="28"/>
  <c r="J22" i="28"/>
  <c r="L22" i="28"/>
  <c r="J30" i="28"/>
  <c r="L30" i="28"/>
  <c r="H12" i="30"/>
  <c r="J131" i="27"/>
  <c r="I131" i="27"/>
  <c r="M131" i="27"/>
  <c r="L131" i="27"/>
  <c r="K131" i="27"/>
  <c r="F146" i="27"/>
  <c r="J140" i="27"/>
  <c r="I140" i="27"/>
  <c r="M140" i="27"/>
  <c r="L140" i="27"/>
  <c r="K140" i="27"/>
  <c r="J149" i="27"/>
  <c r="I149" i="27"/>
  <c r="M149" i="27"/>
  <c r="L149" i="27"/>
  <c r="K149" i="27"/>
  <c r="G160" i="27"/>
  <c r="J157" i="27"/>
  <c r="I157" i="27"/>
  <c r="M157" i="27"/>
  <c r="K157" i="27"/>
  <c r="L157" i="27"/>
  <c r="F15" i="30"/>
  <c r="L17" i="30"/>
  <c r="F33" i="30"/>
  <c r="L35" i="30"/>
  <c r="J38" i="30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O10" i="30"/>
  <c r="N10" i="30"/>
  <c r="F18" i="30"/>
  <c r="L20" i="30"/>
  <c r="J219" i="30"/>
  <c r="H252" i="30"/>
  <c r="L129" i="27"/>
  <c r="M129" i="27"/>
  <c r="K129" i="27"/>
  <c r="I129" i="27"/>
  <c r="J129" i="27"/>
  <c r="H146" i="27"/>
  <c r="L138" i="27"/>
  <c r="K138" i="27"/>
  <c r="M138" i="27"/>
  <c r="J138" i="27"/>
  <c r="I138" i="27"/>
  <c r="M155" i="27"/>
  <c r="L155" i="27"/>
  <c r="K155" i="27"/>
  <c r="J155" i="27"/>
  <c r="I155" i="27"/>
  <c r="H13" i="30"/>
  <c r="L31" i="30"/>
  <c r="H39" i="30"/>
  <c r="J108" i="30"/>
  <c r="F262" i="30"/>
  <c r="F11" i="30"/>
  <c r="L13" i="30"/>
  <c r="H17" i="30"/>
  <c r="J34" i="30"/>
  <c r="F38" i="30"/>
  <c r="J42" i="30"/>
  <c r="H102" i="30"/>
  <c r="H233" i="30"/>
  <c r="F10" i="30"/>
  <c r="L12" i="30"/>
  <c r="H16" i="30"/>
  <c r="J33" i="30"/>
  <c r="F37" i="30"/>
  <c r="L39" i="30"/>
  <c r="F41" i="30"/>
  <c r="O189" i="30"/>
  <c r="F252" i="30"/>
  <c r="J10" i="30"/>
  <c r="F14" i="30"/>
  <c r="L16" i="30"/>
  <c r="H20" i="30"/>
  <c r="H31" i="30"/>
  <c r="O33" i="30"/>
  <c r="N33" i="30"/>
  <c r="J37" i="30"/>
  <c r="J41" i="30"/>
  <c r="F104" i="30"/>
  <c r="L192" i="30"/>
  <c r="O208" i="30"/>
  <c r="N208" i="30"/>
  <c r="H236" i="30"/>
  <c r="O274" i="30"/>
  <c r="N274" i="30"/>
  <c r="H9" i="30"/>
  <c r="O11" i="30"/>
  <c r="N11" i="30"/>
  <c r="J15" i="30"/>
  <c r="F19" i="30"/>
  <c r="L21" i="30"/>
  <c r="L32" i="30"/>
  <c r="H36" i="30"/>
  <c r="H43" i="30"/>
  <c r="L43" i="30"/>
  <c r="F240" i="30"/>
  <c r="J281" i="30"/>
  <c r="L10" i="30"/>
  <c r="J12" i="30"/>
  <c r="H14" i="30"/>
  <c r="F16" i="30"/>
  <c r="L18" i="30"/>
  <c r="J20" i="30"/>
  <c r="J31" i="30"/>
  <c r="H33" i="30"/>
  <c r="F35" i="30"/>
  <c r="N35" i="30"/>
  <c r="O35" i="30"/>
  <c r="L37" i="30"/>
  <c r="J39" i="30"/>
  <c r="H41" i="30"/>
  <c r="F43" i="30"/>
  <c r="H99" i="30"/>
  <c r="L106" i="30"/>
  <c r="H258" i="30"/>
  <c r="H276" i="30"/>
  <c r="J9" i="30"/>
  <c r="H11" i="30"/>
  <c r="F13" i="30"/>
  <c r="N13" i="30"/>
  <c r="O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L53" i="30"/>
  <c r="F59" i="30"/>
  <c r="J99" i="30"/>
  <c r="F101" i="30"/>
  <c r="F109" i="30"/>
  <c r="J209" i="30"/>
  <c r="H212" i="30"/>
  <c r="H231" i="30"/>
  <c r="F234" i="30"/>
  <c r="J258" i="30"/>
  <c r="H101" i="30"/>
  <c r="L254" i="30"/>
  <c r="H40" i="30"/>
  <c r="F42" i="30"/>
  <c r="F53" i="30"/>
  <c r="O53" i="30"/>
  <c r="N53" i="30"/>
  <c r="F61" i="30"/>
  <c r="J98" i="30"/>
  <c r="F103" i="30"/>
  <c r="H107" i="30"/>
  <c r="F210" i="30"/>
  <c r="L218" i="30"/>
  <c r="N254" i="30"/>
  <c r="O254" i="30"/>
  <c r="F278" i="30"/>
  <c r="H10" i="30"/>
  <c r="F12" i="30"/>
  <c r="N12" i="30"/>
  <c r="O12" i="30"/>
  <c r="L14" i="30"/>
  <c r="J16" i="30"/>
  <c r="H18" i="30"/>
  <c r="F20" i="30"/>
  <c r="F31" i="30"/>
  <c r="N31" i="30"/>
  <c r="O31" i="30"/>
  <c r="L33" i="30"/>
  <c r="J35" i="30"/>
  <c r="H37" i="30"/>
  <c r="F39" i="30"/>
  <c r="L41" i="30"/>
  <c r="J43" i="30"/>
  <c r="L98" i="30"/>
  <c r="N101" i="30"/>
  <c r="O101" i="30"/>
  <c r="N210" i="30"/>
  <c r="O210" i="30"/>
  <c r="L213" i="30"/>
  <c r="J216" i="30"/>
  <c r="L232" i="30"/>
  <c r="L279" i="30"/>
  <c r="F9" i="30"/>
  <c r="O9" i="30"/>
  <c r="N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J100" i="30"/>
  <c r="L103" i="30"/>
  <c r="J105" i="30"/>
  <c r="H219" i="30"/>
  <c r="F98" i="30"/>
  <c r="O98" i="30"/>
  <c r="N98" i="30"/>
  <c r="L100" i="30"/>
  <c r="J102" i="30"/>
  <c r="H104" i="30"/>
  <c r="F106" i="30"/>
  <c r="L108" i="30"/>
  <c r="J207" i="30"/>
  <c r="F208" i="30"/>
  <c r="H210" i="30"/>
  <c r="J214" i="30"/>
  <c r="L216" i="30"/>
  <c r="H217" i="30"/>
  <c r="J241" i="30"/>
  <c r="N232" i="30"/>
  <c r="O232" i="30"/>
  <c r="L235" i="30"/>
  <c r="J236" i="30"/>
  <c r="F238" i="30"/>
  <c r="H240" i="30"/>
  <c r="J252" i="30"/>
  <c r="F256" i="30"/>
  <c r="L258" i="30"/>
  <c r="H262" i="30"/>
  <c r="J273" i="30"/>
  <c r="L276" i="30"/>
  <c r="H283" i="30"/>
  <c r="O10" i="31"/>
  <c r="N10" i="31"/>
  <c r="H13" i="31"/>
  <c r="L105" i="30"/>
  <c r="J107" i="30"/>
  <c r="H109" i="30"/>
  <c r="L119" i="30"/>
  <c r="J121" i="30"/>
  <c r="H123" i="30"/>
  <c r="F125" i="30"/>
  <c r="L141" i="30"/>
  <c r="J143" i="30"/>
  <c r="H145" i="30"/>
  <c r="L163" i="30"/>
  <c r="J165" i="30"/>
  <c r="O211" i="30"/>
  <c r="N211" i="30"/>
  <c r="J212" i="30"/>
  <c r="F213" i="30"/>
  <c r="L214" i="30"/>
  <c r="O230" i="30"/>
  <c r="N230" i="30"/>
  <c r="J231" i="30"/>
  <c r="F232" i="30"/>
  <c r="H234" i="30"/>
  <c r="L236" i="30"/>
  <c r="H238" i="30"/>
  <c r="H239" i="30"/>
  <c r="J251" i="30"/>
  <c r="F255" i="30"/>
  <c r="L257" i="30"/>
  <c r="H261" i="30"/>
  <c r="H275" i="30"/>
  <c r="J278" i="30"/>
  <c r="H9" i="31"/>
  <c r="N13" i="31"/>
  <c r="O13" i="31"/>
  <c r="F21" i="31"/>
  <c r="H98" i="30"/>
  <c r="F100" i="30"/>
  <c r="O100" i="30"/>
  <c r="N100" i="30"/>
  <c r="L102" i="30"/>
  <c r="J104" i="30"/>
  <c r="H106" i="30"/>
  <c r="F108" i="30"/>
  <c r="L207" i="30"/>
  <c r="H208" i="30"/>
  <c r="J210" i="30"/>
  <c r="F211" i="30"/>
  <c r="J217" i="30"/>
  <c r="F218" i="30"/>
  <c r="L219" i="30"/>
  <c r="J229" i="30"/>
  <c r="F230" i="30"/>
  <c r="H232" i="30"/>
  <c r="J237" i="30"/>
  <c r="J238" i="30"/>
  <c r="L240" i="30"/>
  <c r="N252" i="30"/>
  <c r="O252" i="30"/>
  <c r="J256" i="30"/>
  <c r="F260" i="30"/>
  <c r="L262" i="30"/>
  <c r="F277" i="30"/>
  <c r="H280" i="30"/>
  <c r="H11" i="31"/>
  <c r="J17" i="31"/>
  <c r="H21" i="31"/>
  <c r="N38" i="33"/>
  <c r="F97" i="30"/>
  <c r="O97" i="30"/>
  <c r="N97" i="30"/>
  <c r="L99" i="30"/>
  <c r="J101" i="30"/>
  <c r="H103" i="30"/>
  <c r="F105" i="30"/>
  <c r="L107" i="30"/>
  <c r="J109" i="30"/>
  <c r="J208" i="30"/>
  <c r="L212" i="30"/>
  <c r="J215" i="30"/>
  <c r="F216" i="30"/>
  <c r="H218" i="30"/>
  <c r="O233" i="30"/>
  <c r="N233" i="30"/>
  <c r="J234" i="30"/>
  <c r="F235" i="30"/>
  <c r="F254" i="30"/>
  <c r="L256" i="30"/>
  <c r="H260" i="30"/>
  <c r="L280" i="30"/>
  <c r="F282" i="30"/>
  <c r="L9" i="31"/>
  <c r="L17" i="31"/>
  <c r="F43" i="33"/>
  <c r="H100" i="30"/>
  <c r="F102" i="30"/>
  <c r="L104" i="30"/>
  <c r="J106" i="30"/>
  <c r="H108" i="30"/>
  <c r="L210" i="30"/>
  <c r="H211" i="30"/>
  <c r="F214" i="30"/>
  <c r="L229" i="30"/>
  <c r="H230" i="30"/>
  <c r="J232" i="30"/>
  <c r="F233" i="30"/>
  <c r="H254" i="30"/>
  <c r="J260" i="30"/>
  <c r="F274" i="30"/>
  <c r="J282" i="30"/>
  <c r="H97" i="30"/>
  <c r="F99" i="30"/>
  <c r="O99" i="30"/>
  <c r="N99" i="30"/>
  <c r="L101" i="30"/>
  <c r="J103" i="30"/>
  <c r="H105" i="30"/>
  <c r="F107" i="30"/>
  <c r="L109" i="30"/>
  <c r="L208" i="30"/>
  <c r="H209" i="30"/>
  <c r="F212" i="30"/>
  <c r="L215" i="30"/>
  <c r="H216" i="30"/>
  <c r="J218" i="30"/>
  <c r="F219" i="30"/>
  <c r="J230" i="30"/>
  <c r="L234" i="30"/>
  <c r="F236" i="30"/>
  <c r="F241" i="30"/>
  <c r="H253" i="30"/>
  <c r="J259" i="30"/>
  <c r="F263" i="30"/>
  <c r="J274" i="30"/>
  <c r="H284" i="30"/>
  <c r="F10" i="31"/>
  <c r="F15" i="31"/>
  <c r="O34" i="31"/>
  <c r="N34" i="31"/>
  <c r="J38" i="31"/>
  <c r="L237" i="30"/>
  <c r="J239" i="30"/>
  <c r="H241" i="30"/>
  <c r="L251" i="30"/>
  <c r="J253" i="30"/>
  <c r="H255" i="30"/>
  <c r="F257" i="30"/>
  <c r="L259" i="30"/>
  <c r="J261" i="30"/>
  <c r="L273" i="30"/>
  <c r="J275" i="30"/>
  <c r="H277" i="30"/>
  <c r="H10" i="31"/>
  <c r="N12" i="31"/>
  <c r="O12" i="31"/>
  <c r="J16" i="31"/>
  <c r="F20" i="31"/>
  <c r="I125" i="37"/>
  <c r="H125" i="37"/>
  <c r="G125" i="37"/>
  <c r="H274" i="30"/>
  <c r="F276" i="30"/>
  <c r="N276" i="30"/>
  <c r="O276" i="30"/>
  <c r="L278" i="30"/>
  <c r="J280" i="30"/>
  <c r="H282" i="30"/>
  <c r="F284" i="30"/>
  <c r="F9" i="31"/>
  <c r="N9" i="31"/>
  <c r="O9" i="31"/>
  <c r="F14" i="31"/>
  <c r="L16" i="31"/>
  <c r="H20" i="31"/>
  <c r="O33" i="31"/>
  <c r="J37" i="31"/>
  <c r="N19" i="33"/>
  <c r="J10" i="31"/>
  <c r="F13" i="31"/>
  <c r="L15" i="31"/>
  <c r="H19" i="31"/>
  <c r="J19" i="31"/>
  <c r="N10" i="33"/>
  <c r="L241" i="30"/>
  <c r="L263" i="30"/>
  <c r="L10" i="31"/>
  <c r="F12" i="31"/>
  <c r="L14" i="31"/>
  <c r="H18" i="31"/>
  <c r="BB10" i="35"/>
  <c r="L238" i="30"/>
  <c r="J240" i="30"/>
  <c r="L252" i="30"/>
  <c r="J254" i="30"/>
  <c r="H256" i="30"/>
  <c r="F258" i="30"/>
  <c r="L260" i="30"/>
  <c r="J262" i="30"/>
  <c r="L274" i="30"/>
  <c r="J276" i="30"/>
  <c r="H278" i="30"/>
  <c r="F280" i="30"/>
  <c r="L282" i="30"/>
  <c r="J9" i="31"/>
  <c r="J11" i="31"/>
  <c r="H12" i="31"/>
  <c r="J18" i="31"/>
  <c r="L12" i="31"/>
  <c r="J14" i="31"/>
  <c r="H16" i="31"/>
  <c r="F18" i="31"/>
  <c r="L20" i="31"/>
  <c r="O55" i="31"/>
  <c r="L19" i="33"/>
  <c r="L43" i="33"/>
  <c r="L11" i="31"/>
  <c r="J13" i="31"/>
  <c r="H15" i="31"/>
  <c r="F17" i="31"/>
  <c r="L19" i="31"/>
  <c r="J21" i="31"/>
  <c r="H34" i="35"/>
  <c r="L9" i="33"/>
  <c r="BB9" i="35"/>
  <c r="F11" i="31"/>
  <c r="O11" i="31"/>
  <c r="N11" i="31"/>
  <c r="L13" i="31"/>
  <c r="J15" i="31"/>
  <c r="H17" i="31"/>
  <c r="F19" i="31"/>
  <c r="L21" i="31"/>
  <c r="H33" i="35"/>
  <c r="J12" i="31"/>
  <c r="H14" i="31"/>
  <c r="F16" i="31"/>
  <c r="L18" i="31"/>
  <c r="J20" i="31"/>
  <c r="BB8" i="35"/>
  <c r="AF18" i="35"/>
  <c r="AE18" i="35"/>
  <c r="AO35" i="35"/>
  <c r="AO32" i="35"/>
  <c r="AN32" i="35"/>
  <c r="AF13" i="35"/>
  <c r="AF15" i="35"/>
  <c r="AF17" i="35"/>
  <c r="H124" i="37"/>
  <c r="G124" i="37"/>
  <c r="J7" i="38"/>
  <c r="I7" i="38"/>
  <c r="H7" i="38"/>
  <c r="X36" i="35"/>
  <c r="X31" i="35"/>
  <c r="X35" i="35"/>
  <c r="Y30" i="35"/>
  <c r="X30" i="35"/>
  <c r="N9" i="41"/>
  <c r="X39" i="35"/>
  <c r="H7" i="37"/>
  <c r="G7" i="37"/>
  <c r="I7" i="37"/>
  <c r="O124" i="37"/>
  <c r="N124" i="37"/>
  <c r="M124" i="37"/>
  <c r="L124" i="37"/>
  <c r="D129" i="37"/>
  <c r="I11" i="39"/>
  <c r="H11" i="39"/>
  <c r="I12" i="40"/>
  <c r="H12" i="40"/>
  <c r="J12" i="40"/>
  <c r="N11" i="41"/>
  <c r="E11" i="37"/>
  <c r="F14" i="41"/>
  <c r="K6" i="37"/>
  <c r="L6" i="37"/>
  <c r="J6" i="38"/>
  <c r="N134" i="39"/>
  <c r="M134" i="39"/>
  <c r="L134" i="39"/>
  <c r="K134" i="39"/>
  <c r="O134" i="39"/>
  <c r="P6" i="37"/>
  <c r="O6" i="37"/>
  <c r="R6" i="37"/>
  <c r="Q6" i="37"/>
  <c r="P7" i="37"/>
  <c r="O7" i="37"/>
  <c r="T7" i="37"/>
  <c r="R7" i="37"/>
  <c r="S7" i="37"/>
  <c r="Q7" i="37"/>
  <c r="L9" i="37"/>
  <c r="K9" i="37"/>
  <c r="J11" i="37"/>
  <c r="M9" i="37"/>
  <c r="AN36" i="35"/>
  <c r="I7" i="39"/>
  <c r="H7" i="39"/>
  <c r="T8" i="40"/>
  <c r="X33" i="35"/>
  <c r="AA19" i="38"/>
  <c r="T7" i="38"/>
  <c r="H137" i="38"/>
  <c r="G137" i="38"/>
  <c r="L7" i="37"/>
  <c r="M7" i="37"/>
  <c r="K7" i="37"/>
  <c r="H9" i="37"/>
  <c r="I9" i="37"/>
  <c r="F11" i="37"/>
  <c r="G9" i="37"/>
  <c r="T9" i="37"/>
  <c r="S9" i="37"/>
  <c r="P9" i="37"/>
  <c r="O9" i="37"/>
  <c r="N11" i="37"/>
  <c r="R9" i="37"/>
  <c r="Q9" i="37"/>
  <c r="J12" i="38"/>
  <c r="I12" i="38"/>
  <c r="H12" i="38"/>
  <c r="T12" i="38"/>
  <c r="S12" i="38"/>
  <c r="R12" i="38"/>
  <c r="Q12" i="38"/>
  <c r="P12" i="38"/>
  <c r="O138" i="38"/>
  <c r="N138" i="38"/>
  <c r="M138" i="38"/>
  <c r="L138" i="38"/>
  <c r="I134" i="39"/>
  <c r="H134" i="39"/>
  <c r="G134" i="39"/>
  <c r="M7" i="40"/>
  <c r="N7" i="40"/>
  <c r="L7" i="40"/>
  <c r="M6" i="40"/>
  <c r="L6" i="40"/>
  <c r="N6" i="40"/>
  <c r="O135" i="38"/>
  <c r="N135" i="38"/>
  <c r="M135" i="38"/>
  <c r="L135" i="38"/>
  <c r="O136" i="39"/>
  <c r="N136" i="39"/>
  <c r="L136" i="39"/>
  <c r="M136" i="39"/>
  <c r="K136" i="39"/>
  <c r="F8" i="41"/>
  <c r="I142" i="41"/>
  <c r="H142" i="41"/>
  <c r="G142" i="41"/>
  <c r="M8" i="37"/>
  <c r="L8" i="37"/>
  <c r="K8" i="37"/>
  <c r="I10" i="37"/>
  <c r="H10" i="37"/>
  <c r="G10" i="37"/>
  <c r="R10" i="37"/>
  <c r="Q10" i="37"/>
  <c r="T10" i="37"/>
  <c r="O10" i="37"/>
  <c r="S10" i="37"/>
  <c r="P10" i="37"/>
  <c r="M11" i="38"/>
  <c r="L11" i="38"/>
  <c r="H136" i="38"/>
  <c r="G136" i="38"/>
  <c r="T9" i="40"/>
  <c r="Q12" i="40"/>
  <c r="P12" i="40"/>
  <c r="S12" i="40"/>
  <c r="T12" i="40"/>
  <c r="R12" i="40"/>
  <c r="F8" i="42"/>
  <c r="M137" i="38"/>
  <c r="L137" i="38"/>
  <c r="O137" i="38"/>
  <c r="N137" i="38"/>
  <c r="L135" i="39"/>
  <c r="K135" i="39"/>
  <c r="N135" i="39"/>
  <c r="O135" i="39"/>
  <c r="M135" i="39"/>
  <c r="N10" i="40"/>
  <c r="H135" i="40"/>
  <c r="G135" i="40"/>
  <c r="I135" i="40"/>
  <c r="K138" i="40"/>
  <c r="M138" i="40"/>
  <c r="L138" i="40"/>
  <c r="O138" i="40"/>
  <c r="N138" i="40"/>
  <c r="I143" i="41"/>
  <c r="T8" i="42"/>
  <c r="S8" i="42"/>
  <c r="R8" i="42"/>
  <c r="Q8" i="42"/>
  <c r="P8" i="42"/>
  <c r="T6" i="38"/>
  <c r="J10" i="38"/>
  <c r="T10" i="38"/>
  <c r="AA20" i="38"/>
  <c r="M12" i="38"/>
  <c r="L12" i="38"/>
  <c r="H138" i="38"/>
  <c r="G138" i="38"/>
  <c r="S11" i="39"/>
  <c r="Q11" i="39"/>
  <c r="R11" i="39"/>
  <c r="P11" i="39"/>
  <c r="M12" i="39"/>
  <c r="L12" i="39"/>
  <c r="G138" i="39"/>
  <c r="I138" i="39"/>
  <c r="H138" i="39"/>
  <c r="M8" i="40"/>
  <c r="J8" i="40"/>
  <c r="T6" i="41"/>
  <c r="Q6" i="41"/>
  <c r="P6" i="41"/>
  <c r="T10" i="41"/>
  <c r="I136" i="42"/>
  <c r="C11" i="37"/>
  <c r="G135" i="38"/>
  <c r="H135" i="38"/>
  <c r="I9" i="40"/>
  <c r="M9" i="40"/>
  <c r="J9" i="40"/>
  <c r="H9" i="40"/>
  <c r="T11" i="43"/>
  <c r="S11" i="43"/>
  <c r="R11" i="43"/>
  <c r="Q11" i="43"/>
  <c r="P11" i="43"/>
  <c r="H6" i="37"/>
  <c r="G6" i="37"/>
  <c r="H8" i="37"/>
  <c r="I8" i="37"/>
  <c r="G8" i="37"/>
  <c r="R8" i="37"/>
  <c r="P8" i="37"/>
  <c r="Q8" i="37"/>
  <c r="O8" i="37"/>
  <c r="T8" i="37"/>
  <c r="S8" i="37"/>
  <c r="D11" i="37"/>
  <c r="M10" i="37"/>
  <c r="L10" i="37"/>
  <c r="K10" i="37"/>
  <c r="J11" i="38"/>
  <c r="I11" i="38"/>
  <c r="H11" i="38"/>
  <c r="T11" i="38"/>
  <c r="S11" i="38"/>
  <c r="R11" i="38"/>
  <c r="Q11" i="38"/>
  <c r="P11" i="38"/>
  <c r="O136" i="38"/>
  <c r="N136" i="38"/>
  <c r="M136" i="38"/>
  <c r="L136" i="38"/>
  <c r="I137" i="39"/>
  <c r="G137" i="39"/>
  <c r="H137" i="39"/>
  <c r="H134" i="40"/>
  <c r="G134" i="40"/>
  <c r="I134" i="40"/>
  <c r="N137" i="40"/>
  <c r="M137" i="40"/>
  <c r="K137" i="40"/>
  <c r="O137" i="40"/>
  <c r="L137" i="40"/>
  <c r="N12" i="42"/>
  <c r="L12" i="42"/>
  <c r="M12" i="42"/>
  <c r="I140" i="42"/>
  <c r="I135" i="39"/>
  <c r="H135" i="39"/>
  <c r="G135" i="39"/>
  <c r="J6" i="40"/>
  <c r="T6" i="40"/>
  <c r="R6" i="40"/>
  <c r="Q6" i="40"/>
  <c r="S6" i="40"/>
  <c r="P6" i="40"/>
  <c r="N12" i="40"/>
  <c r="M12" i="40"/>
  <c r="L12" i="40"/>
  <c r="O134" i="40"/>
  <c r="M134" i="40"/>
  <c r="L134" i="40"/>
  <c r="N134" i="40"/>
  <c r="K134" i="40"/>
  <c r="I138" i="40"/>
  <c r="H138" i="40"/>
  <c r="G138" i="40"/>
  <c r="F6" i="41"/>
  <c r="J7" i="42"/>
  <c r="H7" i="42"/>
  <c r="I7" i="42"/>
  <c r="I138" i="42"/>
  <c r="F9" i="43"/>
  <c r="N13" i="41"/>
  <c r="I140" i="41"/>
  <c r="H140" i="41"/>
  <c r="G140" i="41"/>
  <c r="F9" i="42"/>
  <c r="J11" i="42"/>
  <c r="H11" i="42"/>
  <c r="I11" i="42"/>
  <c r="F14" i="42"/>
  <c r="O143" i="43"/>
  <c r="N143" i="43"/>
  <c r="J7" i="40"/>
  <c r="S7" i="40"/>
  <c r="R7" i="40"/>
  <c r="P7" i="40"/>
  <c r="AA19" i="40"/>
  <c r="T7" i="40"/>
  <c r="Q7" i="40"/>
  <c r="J11" i="40"/>
  <c r="H11" i="40"/>
  <c r="I11" i="40"/>
  <c r="S11" i="40"/>
  <c r="R11" i="40"/>
  <c r="P11" i="40"/>
  <c r="T11" i="40"/>
  <c r="Q11" i="40"/>
  <c r="N136" i="40"/>
  <c r="M136" i="40"/>
  <c r="K136" i="40"/>
  <c r="O136" i="40"/>
  <c r="L136" i="40"/>
  <c r="N7" i="41"/>
  <c r="F10" i="41"/>
  <c r="F12" i="41"/>
  <c r="I137" i="41"/>
  <c r="G137" i="41"/>
  <c r="H137" i="41"/>
  <c r="O138" i="41"/>
  <c r="N138" i="41"/>
  <c r="I145" i="41"/>
  <c r="H145" i="41"/>
  <c r="K145" i="41" s="1"/>
  <c r="G145" i="41"/>
  <c r="T7" i="42"/>
  <c r="S7" i="42"/>
  <c r="R7" i="42"/>
  <c r="P7" i="42"/>
  <c r="Q7" i="42"/>
  <c r="N9" i="42"/>
  <c r="L9" i="42"/>
  <c r="M9" i="42"/>
  <c r="J15" i="43"/>
  <c r="I15" i="43"/>
  <c r="H15" i="43"/>
  <c r="I12" i="39"/>
  <c r="H12" i="39"/>
  <c r="R12" i="39"/>
  <c r="Q12" i="39"/>
  <c r="S12" i="39"/>
  <c r="P12" i="39"/>
  <c r="M138" i="39"/>
  <c r="L138" i="39"/>
  <c r="O138" i="39"/>
  <c r="N138" i="39"/>
  <c r="K138" i="39"/>
  <c r="I137" i="40"/>
  <c r="H137" i="40"/>
  <c r="G137" i="40"/>
  <c r="C16" i="42"/>
  <c r="K16" i="43"/>
  <c r="N6" i="43"/>
  <c r="M6" i="43"/>
  <c r="L6" i="43"/>
  <c r="L11" i="39"/>
  <c r="M11" i="39"/>
  <c r="G136" i="39"/>
  <c r="I136" i="39"/>
  <c r="H136" i="39"/>
  <c r="K135" i="40"/>
  <c r="O135" i="40"/>
  <c r="M135" i="40"/>
  <c r="N135" i="40"/>
  <c r="L135" i="40"/>
  <c r="N6" i="41"/>
  <c r="O136" i="41"/>
  <c r="N136" i="41"/>
  <c r="M136" i="41"/>
  <c r="L136" i="41"/>
  <c r="K16" i="42"/>
  <c r="N6" i="42"/>
  <c r="M6" i="42"/>
  <c r="L6" i="42"/>
  <c r="J8" i="42"/>
  <c r="I8" i="42"/>
  <c r="H8" i="42"/>
  <c r="P12" i="42"/>
  <c r="T12" i="42"/>
  <c r="S12" i="42"/>
  <c r="R12" i="42"/>
  <c r="Q12" i="42"/>
  <c r="M136" i="42"/>
  <c r="L136" i="42"/>
  <c r="I144" i="43"/>
  <c r="O137" i="39"/>
  <c r="L137" i="39"/>
  <c r="N137" i="39"/>
  <c r="M137" i="39"/>
  <c r="K137" i="39"/>
  <c r="M11" i="40"/>
  <c r="N11" i="40"/>
  <c r="L11" i="40"/>
  <c r="H136" i="40"/>
  <c r="I136" i="40"/>
  <c r="G136" i="40"/>
  <c r="F7" i="41"/>
  <c r="F11" i="41"/>
  <c r="J13" i="42"/>
  <c r="H13" i="42"/>
  <c r="I13" i="42"/>
  <c r="H137" i="42"/>
  <c r="G137" i="42"/>
  <c r="I137" i="42"/>
  <c r="I145" i="42"/>
  <c r="F8" i="43"/>
  <c r="T12" i="43"/>
  <c r="S12" i="43"/>
  <c r="R12" i="43"/>
  <c r="Q12" i="43"/>
  <c r="P12" i="43"/>
  <c r="L10" i="42"/>
  <c r="N10" i="42"/>
  <c r="M10" i="42"/>
  <c r="F11" i="42"/>
  <c r="T14" i="42"/>
  <c r="R14" i="42"/>
  <c r="P14" i="42"/>
  <c r="S14" i="42"/>
  <c r="Q14" i="42"/>
  <c r="N15" i="42"/>
  <c r="M15" i="42"/>
  <c r="L15" i="42"/>
  <c r="I142" i="42"/>
  <c r="G142" i="42"/>
  <c r="H142" i="42"/>
  <c r="I144" i="42"/>
  <c r="I139" i="43"/>
  <c r="I138" i="43"/>
  <c r="H138" i="43"/>
  <c r="G138" i="43"/>
  <c r="I139" i="41"/>
  <c r="H139" i="41"/>
  <c r="K139" i="41" s="1"/>
  <c r="G139" i="41"/>
  <c r="D16" i="42"/>
  <c r="N13" i="42"/>
  <c r="L13" i="42"/>
  <c r="M13" i="42"/>
  <c r="M138" i="42"/>
  <c r="L138" i="42"/>
  <c r="M140" i="42"/>
  <c r="L140" i="42"/>
  <c r="M142" i="42"/>
  <c r="L142" i="42"/>
  <c r="M144" i="42"/>
  <c r="L144" i="42"/>
  <c r="N9" i="43"/>
  <c r="M9" i="43"/>
  <c r="L9" i="43"/>
  <c r="N10" i="43"/>
  <c r="M10" i="43"/>
  <c r="L10" i="43"/>
  <c r="O140" i="43"/>
  <c r="N140" i="43"/>
  <c r="I136" i="41"/>
  <c r="H136" i="41"/>
  <c r="K136" i="41" s="1"/>
  <c r="G136" i="41"/>
  <c r="I144" i="41"/>
  <c r="H144" i="41"/>
  <c r="K144" i="41" s="1"/>
  <c r="G144" i="41"/>
  <c r="F6" i="42"/>
  <c r="E16" i="42"/>
  <c r="F16" i="42" s="1"/>
  <c r="N7" i="42"/>
  <c r="M7" i="42"/>
  <c r="L7" i="42"/>
  <c r="J9" i="42"/>
  <c r="I9" i="42"/>
  <c r="H9" i="42"/>
  <c r="R9" i="42"/>
  <c r="Q9" i="42"/>
  <c r="P9" i="42"/>
  <c r="T9" i="42"/>
  <c r="S9" i="42"/>
  <c r="F10" i="42"/>
  <c r="T10" i="42"/>
  <c r="R10" i="42"/>
  <c r="P10" i="42"/>
  <c r="S10" i="42"/>
  <c r="Q10" i="42"/>
  <c r="N11" i="42"/>
  <c r="M11" i="42"/>
  <c r="L11" i="42"/>
  <c r="F12" i="42"/>
  <c r="J14" i="42"/>
  <c r="H14" i="42"/>
  <c r="I14" i="42"/>
  <c r="R15" i="42"/>
  <c r="P15" i="42"/>
  <c r="T15" i="42"/>
  <c r="S15" i="42"/>
  <c r="Q15" i="42"/>
  <c r="J7" i="43"/>
  <c r="I7" i="43"/>
  <c r="H7" i="43"/>
  <c r="J8" i="43"/>
  <c r="I8" i="43"/>
  <c r="H8" i="43"/>
  <c r="H12" i="42"/>
  <c r="J12" i="42"/>
  <c r="I12" i="42"/>
  <c r="T13" i="42"/>
  <c r="R13" i="42"/>
  <c r="Q13" i="42"/>
  <c r="P13" i="42"/>
  <c r="S13" i="42"/>
  <c r="C16" i="43"/>
  <c r="F12" i="43"/>
  <c r="F13" i="43"/>
  <c r="T15" i="43"/>
  <c r="S15" i="43"/>
  <c r="R15" i="43"/>
  <c r="Q15" i="43"/>
  <c r="P15" i="43"/>
  <c r="O137" i="43"/>
  <c r="N137" i="43"/>
  <c r="H6" i="42"/>
  <c r="J6" i="42"/>
  <c r="G16" i="42"/>
  <c r="I6" i="42"/>
  <c r="O16" i="42"/>
  <c r="P6" i="42"/>
  <c r="T6" i="42"/>
  <c r="R6" i="42"/>
  <c r="Q6" i="42"/>
  <c r="S6" i="42"/>
  <c r="F7" i="42"/>
  <c r="L8" i="42"/>
  <c r="N8" i="42"/>
  <c r="M8" i="42"/>
  <c r="H10" i="42"/>
  <c r="I10" i="42"/>
  <c r="J10" i="42"/>
  <c r="L14" i="42"/>
  <c r="M14" i="42"/>
  <c r="N14" i="42"/>
  <c r="F15" i="42"/>
  <c r="I143" i="42"/>
  <c r="G143" i="42"/>
  <c r="H143" i="42"/>
  <c r="N13" i="43"/>
  <c r="L13" i="43"/>
  <c r="M13" i="43"/>
  <c r="N14" i="43"/>
  <c r="M14" i="43"/>
  <c r="L14" i="43"/>
  <c r="I136" i="43"/>
  <c r="R11" i="42"/>
  <c r="P11" i="42"/>
  <c r="S11" i="42"/>
  <c r="T11" i="42"/>
  <c r="Q11" i="42"/>
  <c r="F13" i="42"/>
  <c r="J15" i="42"/>
  <c r="H15" i="42"/>
  <c r="I15" i="42"/>
  <c r="T7" i="43"/>
  <c r="S7" i="43"/>
  <c r="R7" i="43"/>
  <c r="Q7" i="43"/>
  <c r="P7" i="43"/>
  <c r="T8" i="43"/>
  <c r="S8" i="43"/>
  <c r="R8" i="43"/>
  <c r="Q8" i="43"/>
  <c r="P8" i="43"/>
  <c r="J11" i="43"/>
  <c r="I11" i="43"/>
  <c r="H11" i="43"/>
  <c r="J12" i="43"/>
  <c r="I12" i="43"/>
  <c r="H12" i="43"/>
  <c r="I141" i="43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S13" i="43"/>
  <c r="T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H6" i="43"/>
  <c r="J6" i="43"/>
  <c r="I6" i="43"/>
  <c r="G16" i="43"/>
  <c r="P6" i="43"/>
  <c r="T6" i="43"/>
  <c r="O16" i="43"/>
  <c r="S6" i="43"/>
  <c r="Q6" i="43"/>
  <c r="R6" i="43"/>
  <c r="F7" i="43"/>
  <c r="L8" i="43"/>
  <c r="N8" i="43"/>
  <c r="M8" i="43"/>
  <c r="H10" i="43"/>
  <c r="I10" i="43"/>
  <c r="J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Q14" i="43"/>
  <c r="S14" i="43"/>
  <c r="R14" i="43"/>
  <c r="F15" i="43"/>
  <c r="D9" i="44"/>
  <c r="D13" i="44"/>
  <c r="D17" i="44"/>
  <c r="D11" i="45"/>
  <c r="D15" i="45"/>
  <c r="D19" i="45"/>
  <c r="D9" i="46"/>
  <c r="D13" i="46"/>
  <c r="D17" i="46"/>
  <c r="K6" i="2"/>
  <c r="J6" i="2"/>
  <c r="T6" i="5"/>
  <c r="N152" i="3"/>
  <c r="M152" i="3"/>
  <c r="L152" i="3"/>
  <c r="K152" i="3"/>
  <c r="J152" i="3"/>
  <c r="V6" i="5"/>
  <c r="L6" i="5"/>
  <c r="N79" i="3"/>
  <c r="M79" i="3"/>
  <c r="L79" i="3"/>
  <c r="K79" i="3"/>
  <c r="J79" i="3"/>
  <c r="J6" i="5"/>
  <c r="N6" i="3"/>
  <c r="M6" i="3"/>
  <c r="L6" i="3"/>
  <c r="K6" i="3"/>
  <c r="J6" i="3"/>
  <c r="F30" i="10"/>
  <c r="M31" i="2"/>
  <c r="K56" i="2"/>
  <c r="M6" i="5"/>
  <c r="U6" i="5"/>
  <c r="N8" i="8"/>
  <c r="F74" i="8"/>
  <c r="W6" i="5"/>
  <c r="L6" i="6"/>
  <c r="I6" i="6"/>
  <c r="W6" i="6"/>
  <c r="T6" i="6"/>
  <c r="O74" i="8"/>
  <c r="AA7" i="15"/>
  <c r="Z7" i="15"/>
  <c r="Y7" i="15"/>
  <c r="X7" i="15"/>
  <c r="W7" i="15"/>
  <c r="K6" i="5"/>
  <c r="S6" i="5"/>
  <c r="K6" i="6"/>
  <c r="U6" i="6"/>
  <c r="H52" i="8"/>
  <c r="N52" i="8"/>
  <c r="N8" i="10"/>
  <c r="O30" i="10"/>
  <c r="F53" i="10"/>
  <c r="J53" i="10"/>
  <c r="V5" i="12"/>
  <c r="U5" i="12"/>
  <c r="N5" i="12"/>
  <c r="M5" i="12"/>
  <c r="K5" i="12"/>
  <c r="J5" i="12"/>
  <c r="I5" i="12"/>
  <c r="W5" i="12"/>
  <c r="AA6" i="13"/>
  <c r="Z6" i="13"/>
  <c r="Y6" i="13"/>
  <c r="X6" i="13"/>
  <c r="W6" i="13"/>
  <c r="L8" i="10"/>
  <c r="N30" i="10"/>
  <c r="L6" i="13"/>
  <c r="L7" i="15"/>
  <c r="Z7" i="16"/>
  <c r="J7" i="17"/>
  <c r="S6" i="18"/>
  <c r="AA7" i="16"/>
  <c r="K7" i="17"/>
  <c r="I7" i="16"/>
  <c r="L7" i="17"/>
  <c r="J7" i="16"/>
  <c r="M7" i="17"/>
  <c r="X7" i="17"/>
  <c r="K7" i="16"/>
  <c r="Y7" i="17"/>
  <c r="L7" i="16"/>
  <c r="W7" i="16"/>
  <c r="I6" i="18"/>
  <c r="F7" i="19"/>
  <c r="N7" i="19"/>
  <c r="V7" i="19"/>
  <c r="P7" i="19"/>
  <c r="T8" i="21"/>
  <c r="S8" i="21"/>
  <c r="R8" i="21"/>
  <c r="F118" i="24"/>
  <c r="F184" i="24"/>
  <c r="F228" i="24"/>
  <c r="H8" i="24"/>
  <c r="F8" i="24"/>
  <c r="F140" i="24"/>
  <c r="M7" i="22"/>
  <c r="L7" i="22"/>
  <c r="L8" i="24"/>
  <c r="X7" i="22"/>
  <c r="Z7" i="22"/>
  <c r="D52" i="24"/>
  <c r="F74" i="24"/>
  <c r="J8" i="25"/>
  <c r="F162" i="24"/>
  <c r="L30" i="25"/>
  <c r="F206" i="24"/>
  <c r="F254" i="24"/>
  <c r="J52" i="25"/>
  <c r="D30" i="25"/>
  <c r="N52" i="25"/>
  <c r="J6" i="26"/>
  <c r="K6" i="26"/>
  <c r="J6" i="27"/>
  <c r="I6" i="28"/>
  <c r="O30" i="30"/>
  <c r="N30" i="30"/>
  <c r="O228" i="30"/>
  <c r="N228" i="30"/>
  <c r="K6" i="28"/>
  <c r="N8" i="30"/>
  <c r="O8" i="30"/>
  <c r="L6" i="28"/>
  <c r="M6" i="28"/>
  <c r="L74" i="30"/>
  <c r="N74" i="30"/>
  <c r="F8" i="30"/>
  <c r="H52" i="30"/>
  <c r="J140" i="30"/>
  <c r="L140" i="30"/>
  <c r="J52" i="30"/>
  <c r="O52" i="30"/>
  <c r="F96" i="30"/>
  <c r="J96" i="30"/>
  <c r="J184" i="30"/>
  <c r="J162" i="30"/>
  <c r="F206" i="30"/>
  <c r="F228" i="30"/>
  <c r="N8" i="31"/>
  <c r="D8" i="33"/>
  <c r="N250" i="30"/>
  <c r="N272" i="30"/>
  <c r="F30" i="31"/>
  <c r="Y7" i="35"/>
  <c r="X7" i="35"/>
  <c r="L30" i="31"/>
  <c r="L8" i="33"/>
  <c r="J8" i="33"/>
  <c r="H30" i="33"/>
  <c r="O30" i="33"/>
  <c r="N30" i="33"/>
  <c r="H52" i="33"/>
  <c r="F52" i="33"/>
  <c r="J52" i="31"/>
  <c r="H52" i="31"/>
  <c r="J30" i="33"/>
  <c r="BB7" i="35"/>
  <c r="BA7" i="35"/>
  <c r="AZ7" i="35"/>
  <c r="AY7" i="35"/>
  <c r="AX7" i="35"/>
  <c r="H30" i="31"/>
  <c r="N52" i="31"/>
  <c r="O8" i="33"/>
  <c r="L52" i="33"/>
  <c r="N30" i="31"/>
  <c r="F8" i="33"/>
  <c r="AF7" i="35"/>
  <c r="AP7" i="35"/>
  <c r="O7" i="35"/>
  <c r="AQ7" i="35"/>
  <c r="H5" i="37"/>
  <c r="G5" i="37"/>
  <c r="K5" i="37"/>
  <c r="I5" i="37"/>
  <c r="P7" i="35"/>
  <c r="AR7" i="35"/>
  <c r="H29" i="35"/>
  <c r="O133" i="38"/>
  <c r="N133" i="38"/>
  <c r="M133" i="38"/>
  <c r="L133" i="38"/>
  <c r="K133" i="38"/>
  <c r="L5" i="37"/>
  <c r="AN29" i="35"/>
  <c r="S5" i="39"/>
  <c r="R5" i="39"/>
  <c r="I123" i="37"/>
  <c r="H123" i="37"/>
  <c r="G123" i="37"/>
  <c r="P5" i="37"/>
  <c r="O5" i="37"/>
  <c r="T5" i="37"/>
  <c r="R5" i="37"/>
  <c r="M123" i="37"/>
  <c r="Q5" i="37"/>
  <c r="S5" i="37"/>
  <c r="M5" i="39"/>
  <c r="Q5" i="39"/>
  <c r="P5" i="39"/>
  <c r="N5" i="39"/>
  <c r="L5" i="39"/>
  <c r="O123" i="37"/>
  <c r="M133" i="40"/>
  <c r="L133" i="40"/>
  <c r="I133" i="40"/>
  <c r="G133" i="40"/>
  <c r="I5" i="41"/>
  <c r="H5" i="41"/>
  <c r="F5" i="39"/>
  <c r="H5" i="39"/>
  <c r="N133" i="39"/>
  <c r="M133" i="39"/>
  <c r="K133" i="39"/>
  <c r="F5" i="40"/>
  <c r="I5" i="40"/>
  <c r="L123" i="37"/>
  <c r="J5" i="38"/>
  <c r="R5" i="38"/>
  <c r="H133" i="38"/>
  <c r="I5" i="39"/>
  <c r="L133" i="39"/>
  <c r="S5" i="38"/>
  <c r="J5" i="39"/>
  <c r="O133" i="39"/>
  <c r="H5" i="40"/>
  <c r="Q5" i="40"/>
  <c r="N5" i="41"/>
  <c r="L5" i="41"/>
  <c r="N135" i="41"/>
  <c r="M135" i="41"/>
  <c r="L135" i="41"/>
  <c r="K135" i="41"/>
  <c r="R5" i="42"/>
  <c r="S5" i="40"/>
  <c r="T5" i="41"/>
  <c r="L5" i="40"/>
  <c r="T5" i="40"/>
  <c r="F5" i="41"/>
  <c r="P5" i="41"/>
  <c r="N5" i="40"/>
  <c r="R5" i="41"/>
  <c r="S5" i="41"/>
  <c r="N5" i="42"/>
  <c r="L5" i="42"/>
  <c r="H5" i="42"/>
  <c r="P5" i="42"/>
  <c r="O135" i="42"/>
  <c r="I5" i="42"/>
  <c r="Q5" i="42"/>
  <c r="J5" i="43"/>
  <c r="I5" i="43"/>
  <c r="H5" i="43"/>
  <c r="N135" i="43"/>
  <c r="G135" i="43"/>
  <c r="O135" i="43"/>
  <c r="L135" i="42"/>
  <c r="P5" i="43"/>
  <c r="H135" i="43"/>
  <c r="Q5" i="43"/>
  <c r="I135" i="43"/>
  <c r="N135" i="42"/>
  <c r="I143" i="43" l="1"/>
  <c r="H143" i="43"/>
  <c r="G143" i="43"/>
  <c r="L143" i="43"/>
  <c r="M143" i="43"/>
  <c r="C146" i="41"/>
  <c r="I11" i="35"/>
  <c r="H11" i="35"/>
  <c r="H15" i="33"/>
  <c r="J55" i="33"/>
  <c r="F163" i="30"/>
  <c r="F164" i="30"/>
  <c r="O55" i="30"/>
  <c r="N55" i="30"/>
  <c r="N54" i="30"/>
  <c r="O54" i="30"/>
  <c r="M113" i="28"/>
  <c r="L113" i="28"/>
  <c r="J113" i="28"/>
  <c r="I113" i="28"/>
  <c r="K113" i="28"/>
  <c r="E118" i="28"/>
  <c r="L107" i="28"/>
  <c r="K107" i="28"/>
  <c r="J107" i="28"/>
  <c r="I107" i="28"/>
  <c r="M107" i="28"/>
  <c r="J131" i="28"/>
  <c r="I131" i="28"/>
  <c r="M131" i="28"/>
  <c r="L131" i="28"/>
  <c r="K131" i="28"/>
  <c r="I143" i="28"/>
  <c r="M143" i="28"/>
  <c r="L143" i="28"/>
  <c r="K143" i="28"/>
  <c r="J143" i="28"/>
  <c r="F60" i="24"/>
  <c r="F14" i="24"/>
  <c r="H14" i="24"/>
  <c r="J53" i="17"/>
  <c r="L89" i="13"/>
  <c r="J89" i="13"/>
  <c r="H19" i="10"/>
  <c r="J19" i="10"/>
  <c r="U23" i="5"/>
  <c r="T23" i="5"/>
  <c r="S23" i="5"/>
  <c r="W23" i="5"/>
  <c r="V23" i="5"/>
  <c r="H18" i="2"/>
  <c r="J15" i="2"/>
  <c r="K15" i="2"/>
  <c r="L145" i="42"/>
  <c r="O145" i="42"/>
  <c r="N145" i="42"/>
  <c r="M145" i="42"/>
  <c r="O142" i="43"/>
  <c r="N142" i="43"/>
  <c r="L137" i="41"/>
  <c r="N137" i="41"/>
  <c r="M137" i="41"/>
  <c r="O137" i="41"/>
  <c r="J146" i="41"/>
  <c r="R8" i="39"/>
  <c r="Q8" i="39"/>
  <c r="T8" i="39"/>
  <c r="S8" i="39"/>
  <c r="P8" i="39"/>
  <c r="Y38" i="35"/>
  <c r="I8" i="35"/>
  <c r="H8" i="35"/>
  <c r="I18" i="35"/>
  <c r="H18" i="35"/>
  <c r="P11" i="35"/>
  <c r="O11" i="35"/>
  <c r="O18" i="35"/>
  <c r="P18" i="35"/>
  <c r="H18" i="33"/>
  <c r="H54" i="31"/>
  <c r="J39" i="31"/>
  <c r="F17" i="33"/>
  <c r="F39" i="33"/>
  <c r="O53" i="33"/>
  <c r="N53" i="33"/>
  <c r="O56" i="33"/>
  <c r="N56" i="33"/>
  <c r="J58" i="31"/>
  <c r="L18" i="33"/>
  <c r="N18" i="33"/>
  <c r="L31" i="33"/>
  <c r="L64" i="33"/>
  <c r="H58" i="33"/>
  <c r="H38" i="33"/>
  <c r="H53" i="33"/>
  <c r="J59" i="31"/>
  <c r="F31" i="33"/>
  <c r="H31" i="33"/>
  <c r="F16" i="33"/>
  <c r="F57" i="33"/>
  <c r="F64" i="33"/>
  <c r="H35" i="31"/>
  <c r="J35" i="31"/>
  <c r="N41" i="33"/>
  <c r="O41" i="33"/>
  <c r="N31" i="33"/>
  <c r="O31" i="33"/>
  <c r="L55" i="31"/>
  <c r="N55" i="31"/>
  <c r="H279" i="30"/>
  <c r="J279" i="30"/>
  <c r="F261" i="30"/>
  <c r="O251" i="30"/>
  <c r="N251" i="30"/>
  <c r="J233" i="30"/>
  <c r="L233" i="30"/>
  <c r="F215" i="30"/>
  <c r="H215" i="30"/>
  <c r="H43" i="33"/>
  <c r="J43" i="33"/>
  <c r="J12" i="33"/>
  <c r="J60" i="33"/>
  <c r="J18" i="33"/>
  <c r="Y17" i="35"/>
  <c r="X17" i="35"/>
  <c r="F175" i="30"/>
  <c r="O165" i="30"/>
  <c r="N165" i="30"/>
  <c r="J147" i="30"/>
  <c r="L147" i="30"/>
  <c r="F129" i="30"/>
  <c r="H129" i="30"/>
  <c r="H119" i="30"/>
  <c r="J119" i="30"/>
  <c r="F186" i="30"/>
  <c r="F168" i="30"/>
  <c r="H168" i="30"/>
  <c r="F148" i="30"/>
  <c r="J128" i="30"/>
  <c r="L128" i="30"/>
  <c r="L173" i="30"/>
  <c r="H147" i="30"/>
  <c r="L129" i="30"/>
  <c r="J170" i="30"/>
  <c r="F152" i="30"/>
  <c r="H142" i="30"/>
  <c r="J193" i="30"/>
  <c r="L171" i="30"/>
  <c r="J151" i="30"/>
  <c r="J129" i="30"/>
  <c r="L174" i="30"/>
  <c r="H148" i="30"/>
  <c r="L130" i="30"/>
  <c r="L57" i="30"/>
  <c r="N57" i="30"/>
  <c r="L79" i="30"/>
  <c r="N79" i="30"/>
  <c r="F80" i="30"/>
  <c r="L56" i="30"/>
  <c r="N56" i="30"/>
  <c r="J58" i="30"/>
  <c r="L58" i="30"/>
  <c r="J87" i="30"/>
  <c r="J86" i="30"/>
  <c r="L86" i="30"/>
  <c r="H57" i="30"/>
  <c r="H75" i="30"/>
  <c r="J75" i="30"/>
  <c r="H84" i="30"/>
  <c r="M69" i="28"/>
  <c r="L69" i="28"/>
  <c r="K69" i="28"/>
  <c r="J69" i="28"/>
  <c r="I69" i="28"/>
  <c r="D34" i="28"/>
  <c r="J128" i="28"/>
  <c r="L128" i="28"/>
  <c r="J16" i="28"/>
  <c r="I16" i="28"/>
  <c r="M16" i="28"/>
  <c r="L16" i="28"/>
  <c r="K16" i="28"/>
  <c r="C118" i="28"/>
  <c r="C160" i="28"/>
  <c r="M57" i="28"/>
  <c r="K57" i="28"/>
  <c r="J57" i="28"/>
  <c r="I57" i="28"/>
  <c r="L57" i="28"/>
  <c r="L36" i="28"/>
  <c r="K36" i="28"/>
  <c r="J36" i="28"/>
  <c r="I36" i="28"/>
  <c r="M36" i="28"/>
  <c r="I73" i="28"/>
  <c r="M73" i="28"/>
  <c r="L73" i="28"/>
  <c r="K73" i="28"/>
  <c r="J73" i="28"/>
  <c r="M42" i="28"/>
  <c r="L42" i="28"/>
  <c r="K42" i="28"/>
  <c r="J42" i="28"/>
  <c r="I42" i="28"/>
  <c r="K120" i="28"/>
  <c r="J120" i="28"/>
  <c r="M120" i="28"/>
  <c r="I120" i="28"/>
  <c r="L120" i="28"/>
  <c r="K150" i="28"/>
  <c r="J150" i="28"/>
  <c r="I150" i="28"/>
  <c r="M150" i="28"/>
  <c r="L150" i="28"/>
  <c r="M139" i="28"/>
  <c r="L139" i="28"/>
  <c r="I139" i="28"/>
  <c r="K139" i="28"/>
  <c r="J139" i="28"/>
  <c r="I126" i="28"/>
  <c r="M126" i="28"/>
  <c r="L126" i="28"/>
  <c r="K126" i="28"/>
  <c r="J126" i="28"/>
  <c r="I70" i="28"/>
  <c r="K70" i="28"/>
  <c r="I106" i="28"/>
  <c r="K106" i="28"/>
  <c r="G20" i="28"/>
  <c r="I12" i="28"/>
  <c r="K12" i="28"/>
  <c r="F104" i="28"/>
  <c r="N54" i="25"/>
  <c r="O54" i="25"/>
  <c r="F265" i="24"/>
  <c r="F209" i="24"/>
  <c r="O209" i="24"/>
  <c r="H125" i="24"/>
  <c r="J125" i="24"/>
  <c r="J236" i="24"/>
  <c r="L236" i="24"/>
  <c r="L188" i="24"/>
  <c r="N188" i="24"/>
  <c r="O120" i="24"/>
  <c r="N120" i="24"/>
  <c r="F169" i="24"/>
  <c r="F174" i="24"/>
  <c r="H174" i="24"/>
  <c r="J58" i="24"/>
  <c r="L58" i="24"/>
  <c r="F192" i="24"/>
  <c r="Y12" i="22"/>
  <c r="AA12" i="22"/>
  <c r="M84" i="17"/>
  <c r="L84" i="17"/>
  <c r="K84" i="17"/>
  <c r="J84" i="17"/>
  <c r="I84" i="17"/>
  <c r="M152" i="17"/>
  <c r="L152" i="17"/>
  <c r="J152" i="17"/>
  <c r="K152" i="17"/>
  <c r="I152" i="17"/>
  <c r="D121" i="17"/>
  <c r="E135" i="17"/>
  <c r="C121" i="17"/>
  <c r="G65" i="17"/>
  <c r="D77" i="17"/>
  <c r="Q23" i="14"/>
  <c r="M95" i="13"/>
  <c r="L95" i="13"/>
  <c r="K95" i="13"/>
  <c r="J95" i="13"/>
  <c r="I95" i="13"/>
  <c r="I38" i="13"/>
  <c r="K38" i="13"/>
  <c r="I126" i="13"/>
  <c r="M126" i="13"/>
  <c r="L126" i="13"/>
  <c r="K126" i="13"/>
  <c r="J126" i="13"/>
  <c r="L67" i="13"/>
  <c r="J67" i="13"/>
  <c r="F90" i="13"/>
  <c r="L257" i="8"/>
  <c r="M47" i="12"/>
  <c r="L47" i="12"/>
  <c r="J47" i="12"/>
  <c r="I47" i="12"/>
  <c r="N47" i="12"/>
  <c r="K47" i="12"/>
  <c r="H218" i="8"/>
  <c r="J218" i="8"/>
  <c r="L49" i="6"/>
  <c r="J49" i="6"/>
  <c r="V48" i="12"/>
  <c r="U48" i="12"/>
  <c r="X48" i="12"/>
  <c r="J60" i="10"/>
  <c r="L60" i="10"/>
  <c r="O275" i="8"/>
  <c r="L151" i="8"/>
  <c r="F276" i="8"/>
  <c r="F103" i="8"/>
  <c r="H103" i="8"/>
  <c r="F76" i="8"/>
  <c r="H76" i="8"/>
  <c r="V47" i="6"/>
  <c r="T47" i="6"/>
  <c r="F42" i="10"/>
  <c r="H42" i="10"/>
  <c r="T8" i="5"/>
  <c r="V8" i="5"/>
  <c r="N138" i="3"/>
  <c r="M138" i="3"/>
  <c r="L138" i="3"/>
  <c r="K138" i="3"/>
  <c r="J138" i="3"/>
  <c r="M69" i="2"/>
  <c r="L69" i="2"/>
  <c r="C146" i="43"/>
  <c r="H139" i="43"/>
  <c r="G139" i="43"/>
  <c r="X38" i="35"/>
  <c r="AF14" i="35"/>
  <c r="P10" i="35"/>
  <c r="O10" i="35"/>
  <c r="O54" i="31"/>
  <c r="N54" i="31"/>
  <c r="J61" i="31"/>
  <c r="H62" i="33"/>
  <c r="L20" i="33"/>
  <c r="N20" i="33"/>
  <c r="F14" i="33"/>
  <c r="O39" i="33"/>
  <c r="N39" i="33"/>
  <c r="O231" i="30"/>
  <c r="F231" i="30"/>
  <c r="J64" i="33"/>
  <c r="O145" i="30"/>
  <c r="F145" i="30"/>
  <c r="F146" i="30"/>
  <c r="H146" i="30"/>
  <c r="J145" i="30"/>
  <c r="J146" i="30"/>
  <c r="F78" i="30"/>
  <c r="H77" i="30"/>
  <c r="J86" i="28"/>
  <c r="L86" i="28"/>
  <c r="D90" i="28"/>
  <c r="M156" i="28"/>
  <c r="L156" i="28"/>
  <c r="I156" i="28"/>
  <c r="K156" i="28"/>
  <c r="J156" i="28"/>
  <c r="G104" i="28"/>
  <c r="F160" i="28"/>
  <c r="L257" i="24"/>
  <c r="N257" i="24"/>
  <c r="N211" i="24"/>
  <c r="O211" i="24"/>
  <c r="J56" i="24"/>
  <c r="J52" i="17"/>
  <c r="I52" i="17"/>
  <c r="L56" i="13"/>
  <c r="K56" i="13"/>
  <c r="J56" i="13"/>
  <c r="I56" i="13"/>
  <c r="M56" i="13"/>
  <c r="H125" i="8"/>
  <c r="J125" i="8"/>
  <c r="I27" i="5"/>
  <c r="M27" i="5"/>
  <c r="K27" i="5"/>
  <c r="L27" i="5"/>
  <c r="J27" i="5"/>
  <c r="O138" i="43"/>
  <c r="N138" i="43"/>
  <c r="M138" i="43"/>
  <c r="L138" i="43"/>
  <c r="O144" i="41"/>
  <c r="N144" i="41"/>
  <c r="M144" i="41"/>
  <c r="L144" i="41"/>
  <c r="S9" i="40"/>
  <c r="R9" i="40"/>
  <c r="L10" i="41"/>
  <c r="N10" i="41"/>
  <c r="M10" i="41"/>
  <c r="P10" i="41"/>
  <c r="Q10" i="41"/>
  <c r="C16" i="41"/>
  <c r="R6" i="41"/>
  <c r="S6" i="41"/>
  <c r="F6" i="40"/>
  <c r="F9" i="40"/>
  <c r="F11" i="40"/>
  <c r="I6" i="40"/>
  <c r="F12" i="40"/>
  <c r="H6" i="40"/>
  <c r="J6" i="39"/>
  <c r="I6" i="39"/>
  <c r="H6" i="39"/>
  <c r="J7" i="39"/>
  <c r="J11" i="39"/>
  <c r="J12" i="39"/>
  <c r="S7" i="38"/>
  <c r="R7" i="38"/>
  <c r="J9" i="41"/>
  <c r="I9" i="41"/>
  <c r="H9" i="41"/>
  <c r="L9" i="41"/>
  <c r="M9" i="41"/>
  <c r="N10" i="38"/>
  <c r="M10" i="38"/>
  <c r="L10" i="38"/>
  <c r="Q10" i="38"/>
  <c r="P10" i="38"/>
  <c r="N10" i="39"/>
  <c r="M10" i="39"/>
  <c r="L10" i="39"/>
  <c r="Q10" i="39"/>
  <c r="P10" i="39"/>
  <c r="F129" i="37"/>
  <c r="H127" i="37"/>
  <c r="G127" i="37"/>
  <c r="I127" i="37"/>
  <c r="X40" i="35"/>
  <c r="Y40" i="35"/>
  <c r="AO38" i="35"/>
  <c r="AN38" i="35"/>
  <c r="H39" i="35"/>
  <c r="I39" i="35"/>
  <c r="H35" i="35"/>
  <c r="I35" i="35"/>
  <c r="AN9" i="35"/>
  <c r="AR9" i="35"/>
  <c r="AQ9" i="35"/>
  <c r="AP9" i="35"/>
  <c r="AO9" i="35"/>
  <c r="I36" i="35"/>
  <c r="H36" i="35"/>
  <c r="G145" i="42"/>
  <c r="H145" i="42"/>
  <c r="N139" i="42"/>
  <c r="O139" i="42"/>
  <c r="G138" i="41"/>
  <c r="I138" i="41"/>
  <c r="H138" i="41"/>
  <c r="K138" i="41" s="1"/>
  <c r="F146" i="41"/>
  <c r="M138" i="41"/>
  <c r="L138" i="41"/>
  <c r="O145" i="43"/>
  <c r="N145" i="43"/>
  <c r="N15" i="41"/>
  <c r="M15" i="41"/>
  <c r="L15" i="41"/>
  <c r="L145" i="41"/>
  <c r="O145" i="41"/>
  <c r="N145" i="41"/>
  <c r="M145" i="41"/>
  <c r="L14" i="41"/>
  <c r="N14" i="41"/>
  <c r="M14" i="41"/>
  <c r="E129" i="37"/>
  <c r="F10" i="40"/>
  <c r="J8" i="39"/>
  <c r="I8" i="39"/>
  <c r="H8" i="39"/>
  <c r="M8" i="39"/>
  <c r="L8" i="39"/>
  <c r="P9" i="39"/>
  <c r="Q9" i="39"/>
  <c r="T9" i="39"/>
  <c r="S9" i="39"/>
  <c r="R9" i="39"/>
  <c r="F6" i="38"/>
  <c r="F11" i="38"/>
  <c r="I6" i="38"/>
  <c r="F12" i="38"/>
  <c r="H6" i="38"/>
  <c r="F7" i="38"/>
  <c r="F8" i="38"/>
  <c r="J11" i="41"/>
  <c r="I11" i="41"/>
  <c r="H11" i="41"/>
  <c r="L11" i="41"/>
  <c r="M11" i="41"/>
  <c r="H12" i="41"/>
  <c r="I12" i="41"/>
  <c r="J12" i="41"/>
  <c r="S10" i="38"/>
  <c r="R10" i="38"/>
  <c r="L7" i="39"/>
  <c r="N7" i="39"/>
  <c r="M7" i="39"/>
  <c r="Q7" i="39"/>
  <c r="P7" i="39"/>
  <c r="S10" i="39"/>
  <c r="R10" i="39"/>
  <c r="X37" i="35"/>
  <c r="Y37" i="35"/>
  <c r="AN37" i="35"/>
  <c r="AO37" i="35"/>
  <c r="Y33" i="35"/>
  <c r="AY10" i="35"/>
  <c r="AX10" i="35"/>
  <c r="H37" i="35"/>
  <c r="I37" i="35"/>
  <c r="AQ16" i="35"/>
  <c r="AP16" i="35"/>
  <c r="AO16" i="35"/>
  <c r="AN16" i="35"/>
  <c r="AR16" i="35"/>
  <c r="AN33" i="35"/>
  <c r="BA10" i="35"/>
  <c r="AZ10" i="35"/>
  <c r="AZ8" i="35"/>
  <c r="BA8" i="35"/>
  <c r="AN31" i="35"/>
  <c r="AE15" i="35"/>
  <c r="Y35" i="35"/>
  <c r="I38" i="35"/>
  <c r="H38" i="35"/>
  <c r="AO36" i="35"/>
  <c r="AQ17" i="35"/>
  <c r="AP17" i="35"/>
  <c r="AR17" i="35"/>
  <c r="AO17" i="35"/>
  <c r="AN17" i="35"/>
  <c r="H17" i="33"/>
  <c r="H16" i="33"/>
  <c r="H57" i="31"/>
  <c r="J57" i="31"/>
  <c r="J42" i="31"/>
  <c r="L32" i="33"/>
  <c r="O55" i="33"/>
  <c r="N55" i="33"/>
  <c r="O58" i="33"/>
  <c r="N58" i="33"/>
  <c r="L53" i="33"/>
  <c r="L33" i="33"/>
  <c r="L16" i="33"/>
  <c r="H63" i="31"/>
  <c r="H34" i="31"/>
  <c r="H60" i="33"/>
  <c r="H40" i="33"/>
  <c r="H55" i="33"/>
  <c r="AY11" i="35"/>
  <c r="BB11" i="35"/>
  <c r="BA11" i="35"/>
  <c r="AZ11" i="35"/>
  <c r="AW22" i="35"/>
  <c r="AX11" i="35"/>
  <c r="F59" i="33"/>
  <c r="H64" i="31"/>
  <c r="J64" i="31"/>
  <c r="J33" i="31"/>
  <c r="O42" i="33"/>
  <c r="N42" i="33"/>
  <c r="O32" i="33"/>
  <c r="N32" i="33"/>
  <c r="F251" i="30"/>
  <c r="H251" i="30"/>
  <c r="L231" i="30"/>
  <c r="N231" i="30"/>
  <c r="H213" i="30"/>
  <c r="J213" i="30"/>
  <c r="J34" i="33"/>
  <c r="J62" i="33"/>
  <c r="J53" i="33"/>
  <c r="H285" i="30"/>
  <c r="H263" i="30"/>
  <c r="J263" i="30"/>
  <c r="F32" i="31"/>
  <c r="H32" i="31"/>
  <c r="F40" i="31"/>
  <c r="H40" i="31"/>
  <c r="F39" i="31"/>
  <c r="H39" i="31"/>
  <c r="F191" i="30"/>
  <c r="F165" i="30"/>
  <c r="H165" i="30"/>
  <c r="L145" i="30"/>
  <c r="N145" i="30"/>
  <c r="H127" i="30"/>
  <c r="J127" i="30"/>
  <c r="F13" i="33"/>
  <c r="F195" i="30"/>
  <c r="H195" i="30"/>
  <c r="H185" i="30"/>
  <c r="J185" i="30"/>
  <c r="H166" i="30"/>
  <c r="J166" i="30"/>
  <c r="L126" i="30"/>
  <c r="F197" i="30"/>
  <c r="H187" i="30"/>
  <c r="H191" i="30"/>
  <c r="O163" i="30"/>
  <c r="N163" i="30"/>
  <c r="O119" i="30"/>
  <c r="N119" i="30"/>
  <c r="H189" i="30"/>
  <c r="L168" i="30"/>
  <c r="H150" i="30"/>
  <c r="O122" i="30"/>
  <c r="N122" i="30"/>
  <c r="L149" i="30"/>
  <c r="L127" i="30"/>
  <c r="F189" i="30"/>
  <c r="O164" i="30"/>
  <c r="N164" i="30"/>
  <c r="O120" i="30"/>
  <c r="N120" i="30"/>
  <c r="L76" i="30"/>
  <c r="N76" i="30"/>
  <c r="O57" i="30"/>
  <c r="F57" i="30"/>
  <c r="F79" i="30"/>
  <c r="O79" i="30"/>
  <c r="O78" i="30"/>
  <c r="N78" i="30"/>
  <c r="O56" i="30"/>
  <c r="F56" i="30"/>
  <c r="J77" i="30"/>
  <c r="L77" i="30"/>
  <c r="J54" i="30"/>
  <c r="L54" i="30"/>
  <c r="J83" i="30"/>
  <c r="L83" i="30"/>
  <c r="H65" i="30"/>
  <c r="H53" i="30"/>
  <c r="J53" i="30"/>
  <c r="H82" i="30"/>
  <c r="I88" i="28"/>
  <c r="M88" i="28"/>
  <c r="L88" i="28"/>
  <c r="J88" i="28"/>
  <c r="K88" i="28"/>
  <c r="K67" i="28"/>
  <c r="J67" i="28"/>
  <c r="M67" i="28"/>
  <c r="L67" i="28"/>
  <c r="I67" i="28"/>
  <c r="L78" i="28"/>
  <c r="J78" i="28"/>
  <c r="E146" i="28"/>
  <c r="J87" i="28"/>
  <c r="L87" i="28"/>
  <c r="M66" i="28"/>
  <c r="I66" i="28"/>
  <c r="L66" i="28"/>
  <c r="J66" i="28"/>
  <c r="K66" i="28"/>
  <c r="J41" i="28"/>
  <c r="L41" i="28"/>
  <c r="L70" i="28"/>
  <c r="J70" i="28"/>
  <c r="J33" i="28"/>
  <c r="I33" i="28"/>
  <c r="M33" i="28"/>
  <c r="L33" i="28"/>
  <c r="K33" i="28"/>
  <c r="J97" i="28"/>
  <c r="I97" i="28"/>
  <c r="M97" i="28"/>
  <c r="L97" i="28"/>
  <c r="K97" i="28"/>
  <c r="L55" i="28"/>
  <c r="K55" i="28"/>
  <c r="M55" i="28"/>
  <c r="J55" i="28"/>
  <c r="I55" i="28"/>
  <c r="M32" i="28"/>
  <c r="L32" i="28"/>
  <c r="K32" i="28"/>
  <c r="J32" i="28"/>
  <c r="I32" i="28"/>
  <c r="M15" i="28"/>
  <c r="L15" i="28"/>
  <c r="K15" i="28"/>
  <c r="J15" i="28"/>
  <c r="I15" i="28"/>
  <c r="K82" i="28"/>
  <c r="I82" i="28"/>
  <c r="H90" i="28"/>
  <c r="J82" i="28"/>
  <c r="M82" i="28"/>
  <c r="L82" i="28"/>
  <c r="M51" i="28"/>
  <c r="L51" i="28"/>
  <c r="K51" i="28"/>
  <c r="J51" i="28"/>
  <c r="I51" i="28"/>
  <c r="K137" i="28"/>
  <c r="J137" i="28"/>
  <c r="M137" i="28"/>
  <c r="L137" i="28"/>
  <c r="I137" i="28"/>
  <c r="M95" i="28"/>
  <c r="L95" i="28"/>
  <c r="K95" i="28"/>
  <c r="J95" i="28"/>
  <c r="I95" i="28"/>
  <c r="M148" i="28"/>
  <c r="L148" i="28"/>
  <c r="I148" i="28"/>
  <c r="J148" i="28"/>
  <c r="K148" i="28"/>
  <c r="I135" i="28"/>
  <c r="M135" i="28"/>
  <c r="L135" i="28"/>
  <c r="K135" i="28"/>
  <c r="J135" i="28"/>
  <c r="I13" i="28"/>
  <c r="K13" i="28"/>
  <c r="G90" i="28"/>
  <c r="I72" i="28"/>
  <c r="K72" i="28"/>
  <c r="G76" i="28"/>
  <c r="K43" i="28"/>
  <c r="I43" i="28"/>
  <c r="J259" i="24"/>
  <c r="L259" i="24"/>
  <c r="F64" i="25"/>
  <c r="L240" i="24"/>
  <c r="L213" i="24"/>
  <c r="N145" i="24"/>
  <c r="O145" i="24"/>
  <c r="F215" i="24"/>
  <c r="H215" i="24"/>
  <c r="L57" i="25"/>
  <c r="J62" i="24"/>
  <c r="L62" i="24"/>
  <c r="F196" i="24"/>
  <c r="H196" i="24"/>
  <c r="Z20" i="22"/>
  <c r="X20" i="22"/>
  <c r="L132" i="17"/>
  <c r="K132" i="17"/>
  <c r="J132" i="17"/>
  <c r="M132" i="17"/>
  <c r="I132" i="17"/>
  <c r="I115" i="17"/>
  <c r="M115" i="17"/>
  <c r="L115" i="17"/>
  <c r="K115" i="17"/>
  <c r="J115" i="17"/>
  <c r="J60" i="17"/>
  <c r="I60" i="17"/>
  <c r="F161" i="17"/>
  <c r="E63" i="17"/>
  <c r="M111" i="17"/>
  <c r="L111" i="17"/>
  <c r="K111" i="17"/>
  <c r="J111" i="17"/>
  <c r="I111" i="17"/>
  <c r="H119" i="17"/>
  <c r="D90" i="13"/>
  <c r="H34" i="13"/>
  <c r="M26" i="13"/>
  <c r="L26" i="13"/>
  <c r="K26" i="13"/>
  <c r="J26" i="13"/>
  <c r="I26" i="13"/>
  <c r="I57" i="13"/>
  <c r="M57" i="13"/>
  <c r="L57" i="13"/>
  <c r="K57" i="13"/>
  <c r="J57" i="13"/>
  <c r="K68" i="13"/>
  <c r="J68" i="13"/>
  <c r="I68" i="13"/>
  <c r="H76" i="13"/>
  <c r="M68" i="13"/>
  <c r="L68" i="13"/>
  <c r="H239" i="8"/>
  <c r="J119" i="8"/>
  <c r="X38" i="12"/>
  <c r="V38" i="12"/>
  <c r="U38" i="12"/>
  <c r="J33" i="6"/>
  <c r="L33" i="6"/>
  <c r="H257" i="8"/>
  <c r="J257" i="8"/>
  <c r="O143" i="8"/>
  <c r="F143" i="8"/>
  <c r="F57" i="8"/>
  <c r="F53" i="8"/>
  <c r="O53" i="8"/>
  <c r="U19" i="6"/>
  <c r="W19" i="6"/>
  <c r="T19" i="6"/>
  <c r="V19" i="6"/>
  <c r="S19" i="6"/>
  <c r="S48" i="5"/>
  <c r="W48" i="5"/>
  <c r="V48" i="5"/>
  <c r="U48" i="5"/>
  <c r="T48" i="5"/>
  <c r="W52" i="5"/>
  <c r="W50" i="5"/>
  <c r="T14" i="41"/>
  <c r="S14" i="41"/>
  <c r="R14" i="41"/>
  <c r="Q14" i="41"/>
  <c r="P14" i="41"/>
  <c r="K127" i="37"/>
  <c r="O127" i="37"/>
  <c r="N127" i="37"/>
  <c r="M127" i="37"/>
  <c r="L127" i="37"/>
  <c r="J129" i="37"/>
  <c r="J14" i="41"/>
  <c r="I14" i="41"/>
  <c r="H14" i="41"/>
  <c r="AE14" i="35"/>
  <c r="H42" i="33"/>
  <c r="O31" i="31"/>
  <c r="F259" i="30"/>
  <c r="H259" i="30"/>
  <c r="F42" i="31"/>
  <c r="H190" i="30"/>
  <c r="J190" i="30"/>
  <c r="H174" i="30"/>
  <c r="J174" i="30"/>
  <c r="J188" i="30"/>
  <c r="N77" i="30"/>
  <c r="O77" i="30"/>
  <c r="J84" i="30"/>
  <c r="M40" i="28"/>
  <c r="L40" i="28"/>
  <c r="H48" i="28"/>
  <c r="K40" i="28"/>
  <c r="J40" i="28"/>
  <c r="I40" i="28"/>
  <c r="E160" i="28"/>
  <c r="I19" i="28"/>
  <c r="M19" i="28"/>
  <c r="L19" i="28"/>
  <c r="K19" i="28"/>
  <c r="J19" i="28"/>
  <c r="D20" i="28"/>
  <c r="K59" i="28"/>
  <c r="J59" i="28"/>
  <c r="I59" i="28"/>
  <c r="M59" i="28"/>
  <c r="L59" i="28"/>
  <c r="I22" i="28"/>
  <c r="K22" i="28"/>
  <c r="K45" i="28"/>
  <c r="I45" i="28"/>
  <c r="F163" i="24"/>
  <c r="H163" i="24"/>
  <c r="J156" i="17"/>
  <c r="I156" i="17"/>
  <c r="L156" i="17"/>
  <c r="K156" i="17"/>
  <c r="M156" i="17"/>
  <c r="L239" i="8"/>
  <c r="K172" i="3"/>
  <c r="J172" i="3"/>
  <c r="J154" i="3"/>
  <c r="N154" i="3"/>
  <c r="L154" i="3"/>
  <c r="K154" i="3"/>
  <c r="M154" i="3"/>
  <c r="H145" i="43"/>
  <c r="K145" i="43" s="1"/>
  <c r="G145" i="43"/>
  <c r="I145" i="43"/>
  <c r="M145" i="43"/>
  <c r="L145" i="43"/>
  <c r="L137" i="42"/>
  <c r="O137" i="42"/>
  <c r="N137" i="42"/>
  <c r="M137" i="42"/>
  <c r="J146" i="42"/>
  <c r="N139" i="43"/>
  <c r="M139" i="43"/>
  <c r="L139" i="43"/>
  <c r="O139" i="43"/>
  <c r="C146" i="42"/>
  <c r="O136" i="42"/>
  <c r="N136" i="42"/>
  <c r="H141" i="41"/>
  <c r="K141" i="41" s="1"/>
  <c r="G141" i="41"/>
  <c r="I141" i="41"/>
  <c r="O140" i="42"/>
  <c r="N140" i="42"/>
  <c r="R7" i="41"/>
  <c r="P7" i="41"/>
  <c r="S7" i="41"/>
  <c r="T7" i="41"/>
  <c r="Q7" i="41"/>
  <c r="O16" i="41"/>
  <c r="T13" i="41"/>
  <c r="S13" i="41"/>
  <c r="R13" i="41"/>
  <c r="P13" i="41"/>
  <c r="Q13" i="41"/>
  <c r="O141" i="41"/>
  <c r="N141" i="41"/>
  <c r="M141" i="41"/>
  <c r="L141" i="41"/>
  <c r="O142" i="41"/>
  <c r="M142" i="41"/>
  <c r="L142" i="41"/>
  <c r="N142" i="41"/>
  <c r="T10" i="40"/>
  <c r="AA20" i="40"/>
  <c r="R10" i="40"/>
  <c r="Q10" i="40"/>
  <c r="S10" i="40"/>
  <c r="P10" i="40"/>
  <c r="M125" i="37"/>
  <c r="L125" i="37"/>
  <c r="O125" i="37"/>
  <c r="N125" i="37"/>
  <c r="K125" i="37"/>
  <c r="E146" i="43"/>
  <c r="H136" i="43"/>
  <c r="K136" i="43" s="1"/>
  <c r="G136" i="43"/>
  <c r="G16" i="41"/>
  <c r="J6" i="41"/>
  <c r="H6" i="41"/>
  <c r="I6" i="41"/>
  <c r="M6" i="41"/>
  <c r="L6" i="41"/>
  <c r="T8" i="38"/>
  <c r="S8" i="38"/>
  <c r="R8" i="38"/>
  <c r="Q8" i="38"/>
  <c r="P8" i="38"/>
  <c r="H126" i="37"/>
  <c r="G126" i="37"/>
  <c r="I126" i="37"/>
  <c r="S7" i="39"/>
  <c r="R7" i="39"/>
  <c r="L134" i="38"/>
  <c r="K134" i="38"/>
  <c r="O134" i="38"/>
  <c r="N134" i="38"/>
  <c r="M134" i="38"/>
  <c r="K137" i="38"/>
  <c r="K138" i="38"/>
  <c r="K136" i="38"/>
  <c r="K135" i="38"/>
  <c r="AX8" i="35"/>
  <c r="AY8" i="35"/>
  <c r="I40" i="35"/>
  <c r="H40" i="35"/>
  <c r="AQ12" i="35"/>
  <c r="AP12" i="35"/>
  <c r="AO12" i="35"/>
  <c r="AN12" i="35"/>
  <c r="AR12" i="35"/>
  <c r="AN35" i="35"/>
  <c r="I34" i="35"/>
  <c r="Y34" i="35"/>
  <c r="I13" i="35"/>
  <c r="H13" i="35"/>
  <c r="I31" i="35"/>
  <c r="H31" i="35"/>
  <c r="AQ13" i="35"/>
  <c r="AP13" i="35"/>
  <c r="AR13" i="35"/>
  <c r="AO13" i="35"/>
  <c r="AN13" i="35"/>
  <c r="O13" i="35"/>
  <c r="P13" i="35"/>
  <c r="L11" i="33"/>
  <c r="H33" i="31"/>
  <c r="H41" i="33"/>
  <c r="F12" i="33"/>
  <c r="H12" i="33"/>
  <c r="O53" i="31"/>
  <c r="F15" i="33"/>
  <c r="O59" i="33"/>
  <c r="N59" i="33"/>
  <c r="O62" i="33"/>
  <c r="N62" i="33"/>
  <c r="F41" i="33"/>
  <c r="L57" i="33"/>
  <c r="L37" i="33"/>
  <c r="L54" i="33"/>
  <c r="H64" i="33"/>
  <c r="H59" i="33"/>
  <c r="AY13" i="35"/>
  <c r="AX13" i="35"/>
  <c r="BB13" i="35"/>
  <c r="BA13" i="35"/>
  <c r="AZ13" i="35"/>
  <c r="AY14" i="35"/>
  <c r="AX14" i="35"/>
  <c r="BA14" i="35"/>
  <c r="AZ14" i="35"/>
  <c r="BB14" i="35"/>
  <c r="L17" i="33"/>
  <c r="N17" i="33"/>
  <c r="F63" i="33"/>
  <c r="F54" i="33"/>
  <c r="J284" i="30"/>
  <c r="L284" i="30"/>
  <c r="O40" i="33"/>
  <c r="N40" i="33"/>
  <c r="J32" i="33"/>
  <c r="J285" i="30"/>
  <c r="L275" i="30"/>
  <c r="N275" i="30"/>
  <c r="H257" i="30"/>
  <c r="J257" i="30"/>
  <c r="F239" i="30"/>
  <c r="O229" i="30"/>
  <c r="N229" i="30"/>
  <c r="J211" i="30"/>
  <c r="L211" i="30"/>
  <c r="J21" i="33"/>
  <c r="L21" i="33"/>
  <c r="J31" i="33"/>
  <c r="J14" i="33"/>
  <c r="J57" i="33"/>
  <c r="L57" i="31"/>
  <c r="L56" i="31"/>
  <c r="L53" i="31"/>
  <c r="N53" i="31"/>
  <c r="J283" i="30"/>
  <c r="Y14" i="35"/>
  <c r="X14" i="35"/>
  <c r="F33" i="31"/>
  <c r="F57" i="31"/>
  <c r="F64" i="31"/>
  <c r="L189" i="30"/>
  <c r="N189" i="30"/>
  <c r="H171" i="30"/>
  <c r="J171" i="30"/>
  <c r="F153" i="30"/>
  <c r="O143" i="30"/>
  <c r="N143" i="30"/>
  <c r="J125" i="30"/>
  <c r="L125" i="30"/>
  <c r="O19" i="33"/>
  <c r="J164" i="30"/>
  <c r="L164" i="30"/>
  <c r="H144" i="30"/>
  <c r="J144" i="30"/>
  <c r="F185" i="30"/>
  <c r="F171" i="30"/>
  <c r="J153" i="30"/>
  <c r="L153" i="30"/>
  <c r="L143" i="30"/>
  <c r="F127" i="30"/>
  <c r="O166" i="30"/>
  <c r="N166" i="30"/>
  <c r="J148" i="30"/>
  <c r="F130" i="30"/>
  <c r="H120" i="30"/>
  <c r="L190" i="30"/>
  <c r="F169" i="30"/>
  <c r="L197" i="30"/>
  <c r="O187" i="30"/>
  <c r="N187" i="30"/>
  <c r="F172" i="30"/>
  <c r="L144" i="30"/>
  <c r="F128" i="30"/>
  <c r="L65" i="30"/>
  <c r="F55" i="30"/>
  <c r="H55" i="30"/>
  <c r="L64" i="30"/>
  <c r="F54" i="30"/>
  <c r="H54" i="30"/>
  <c r="J55" i="30"/>
  <c r="L55" i="30"/>
  <c r="J81" i="30"/>
  <c r="L81" i="30"/>
  <c r="H59" i="30"/>
  <c r="H80" i="30"/>
  <c r="J80" i="30"/>
  <c r="H62" i="30"/>
  <c r="J61" i="28"/>
  <c r="I61" i="28"/>
  <c r="K61" i="28"/>
  <c r="L61" i="28"/>
  <c r="M61" i="28"/>
  <c r="I37" i="28"/>
  <c r="M37" i="28"/>
  <c r="L37" i="28"/>
  <c r="K37" i="28"/>
  <c r="J37" i="28"/>
  <c r="M60" i="28"/>
  <c r="L60" i="28"/>
  <c r="J60" i="28"/>
  <c r="I60" i="28"/>
  <c r="K60" i="28"/>
  <c r="L9" i="28"/>
  <c r="J9" i="28"/>
  <c r="C90" i="28"/>
  <c r="C146" i="28"/>
  <c r="J157" i="28"/>
  <c r="I157" i="28"/>
  <c r="M157" i="28"/>
  <c r="L157" i="28"/>
  <c r="K157" i="28"/>
  <c r="L54" i="28"/>
  <c r="K54" i="28"/>
  <c r="H62" i="28"/>
  <c r="J54" i="28"/>
  <c r="I54" i="28"/>
  <c r="M54" i="28"/>
  <c r="L27" i="28"/>
  <c r="K27" i="28"/>
  <c r="J27" i="28"/>
  <c r="I27" i="28"/>
  <c r="M27" i="28"/>
  <c r="H34" i="28"/>
  <c r="L10" i="28"/>
  <c r="K10" i="28"/>
  <c r="J10" i="28"/>
  <c r="I10" i="28"/>
  <c r="M10" i="28"/>
  <c r="L79" i="28"/>
  <c r="J79" i="28"/>
  <c r="I79" i="28"/>
  <c r="M79" i="28"/>
  <c r="K79" i="28"/>
  <c r="E62" i="28"/>
  <c r="L108" i="28"/>
  <c r="K108" i="28"/>
  <c r="I108" i="28"/>
  <c r="M108" i="28"/>
  <c r="J108" i="28"/>
  <c r="H76" i="28"/>
  <c r="I68" i="28"/>
  <c r="M68" i="28"/>
  <c r="L68" i="28"/>
  <c r="K68" i="28"/>
  <c r="J68" i="28"/>
  <c r="M83" i="28"/>
  <c r="K83" i="28"/>
  <c r="J83" i="28"/>
  <c r="I83" i="28"/>
  <c r="L83" i="28"/>
  <c r="M112" i="28"/>
  <c r="L112" i="28"/>
  <c r="K112" i="28"/>
  <c r="J112" i="28"/>
  <c r="I112" i="28"/>
  <c r="L125" i="28"/>
  <c r="K125" i="28"/>
  <c r="M125" i="28"/>
  <c r="J125" i="28"/>
  <c r="I125" i="28"/>
  <c r="I152" i="28"/>
  <c r="H160" i="28"/>
  <c r="M152" i="28"/>
  <c r="L152" i="28"/>
  <c r="K152" i="28"/>
  <c r="J152" i="28"/>
  <c r="K41" i="28"/>
  <c r="I41" i="28"/>
  <c r="K30" i="28"/>
  <c r="I30" i="28"/>
  <c r="G62" i="28"/>
  <c r="K98" i="28"/>
  <c r="I98" i="28"/>
  <c r="G146" i="28"/>
  <c r="F48" i="28"/>
  <c r="F132" i="28"/>
  <c r="F257" i="24"/>
  <c r="O257" i="24"/>
  <c r="H169" i="24"/>
  <c r="J169" i="24"/>
  <c r="O55" i="25"/>
  <c r="N55" i="25"/>
  <c r="O230" i="24"/>
  <c r="N230" i="24"/>
  <c r="L152" i="24"/>
  <c r="L125" i="24"/>
  <c r="F259" i="24"/>
  <c r="H259" i="24"/>
  <c r="F84" i="24"/>
  <c r="L35" i="25"/>
  <c r="N35" i="25"/>
  <c r="F77" i="24"/>
  <c r="F83" i="24"/>
  <c r="H83" i="24"/>
  <c r="H79" i="24"/>
  <c r="F151" i="24"/>
  <c r="F239" i="24"/>
  <c r="F185" i="24"/>
  <c r="H185" i="24"/>
  <c r="F123" i="24"/>
  <c r="H123" i="24"/>
  <c r="R15" i="19"/>
  <c r="G121" i="19"/>
  <c r="G121" i="17"/>
  <c r="I151" i="17"/>
  <c r="M151" i="17"/>
  <c r="K151" i="17"/>
  <c r="J151" i="17"/>
  <c r="L151" i="17"/>
  <c r="R21" i="16"/>
  <c r="L97" i="17"/>
  <c r="K97" i="17"/>
  <c r="J97" i="17"/>
  <c r="I97" i="17"/>
  <c r="H105" i="17"/>
  <c r="M97" i="17"/>
  <c r="G105" i="17"/>
  <c r="M122" i="17"/>
  <c r="H121" i="17"/>
  <c r="L122" i="17"/>
  <c r="K122" i="17"/>
  <c r="J122" i="17"/>
  <c r="I122" i="17"/>
  <c r="M129" i="13"/>
  <c r="L129" i="13"/>
  <c r="K129" i="13"/>
  <c r="J129" i="13"/>
  <c r="I129" i="13"/>
  <c r="M69" i="13"/>
  <c r="L69" i="13"/>
  <c r="K69" i="13"/>
  <c r="I69" i="13"/>
  <c r="J69" i="13"/>
  <c r="V26" i="12"/>
  <c r="U26" i="12"/>
  <c r="T12" i="14"/>
  <c r="V12" i="14"/>
  <c r="U12" i="14"/>
  <c r="L41" i="13"/>
  <c r="J41" i="13"/>
  <c r="L155" i="13"/>
  <c r="J155" i="13"/>
  <c r="L159" i="13"/>
  <c r="K159" i="13"/>
  <c r="J159" i="13"/>
  <c r="I159" i="13"/>
  <c r="M159" i="13"/>
  <c r="E48" i="13"/>
  <c r="W52" i="12"/>
  <c r="X46" i="12"/>
  <c r="V46" i="12"/>
  <c r="U46" i="12"/>
  <c r="N211" i="8"/>
  <c r="O211" i="8"/>
  <c r="W9" i="13"/>
  <c r="AA9" i="13"/>
  <c r="Z9" i="13"/>
  <c r="X9" i="13"/>
  <c r="Y9" i="13"/>
  <c r="K22" i="12"/>
  <c r="J22" i="12"/>
  <c r="N22" i="12"/>
  <c r="M22" i="12"/>
  <c r="I22" i="12"/>
  <c r="L22" i="12"/>
  <c r="L33" i="10"/>
  <c r="N33" i="10"/>
  <c r="F170" i="8"/>
  <c r="F231" i="8"/>
  <c r="O231" i="8"/>
  <c r="F97" i="8"/>
  <c r="H97" i="8"/>
  <c r="J58" i="10"/>
  <c r="L58" i="10"/>
  <c r="I16" i="5"/>
  <c r="M16" i="5"/>
  <c r="K16" i="5"/>
  <c r="L16" i="5"/>
  <c r="J16" i="5"/>
  <c r="W18" i="6"/>
  <c r="T18" i="6"/>
  <c r="V18" i="6"/>
  <c r="U18" i="6"/>
  <c r="S18" i="6"/>
  <c r="H61" i="8"/>
  <c r="J156" i="3"/>
  <c r="K156" i="3"/>
  <c r="H189" i="3"/>
  <c r="J209" i="3"/>
  <c r="N209" i="3"/>
  <c r="L209" i="3"/>
  <c r="M209" i="3"/>
  <c r="K209" i="3"/>
  <c r="F15" i="41"/>
  <c r="S10" i="41"/>
  <c r="R10" i="41"/>
  <c r="AF10" i="35"/>
  <c r="AE10" i="35"/>
  <c r="J55" i="31"/>
  <c r="F42" i="33"/>
  <c r="J32" i="31"/>
  <c r="H57" i="33"/>
  <c r="L35" i="31"/>
  <c r="L239" i="30"/>
  <c r="L58" i="31"/>
  <c r="F34" i="33"/>
  <c r="F193" i="30"/>
  <c r="H193" i="30"/>
  <c r="O76" i="30"/>
  <c r="F76" i="30"/>
  <c r="J62" i="30"/>
  <c r="L62" i="30"/>
  <c r="L38" i="28"/>
  <c r="J38" i="28"/>
  <c r="C104" i="28"/>
  <c r="K74" i="28"/>
  <c r="I74" i="28"/>
  <c r="K109" i="17"/>
  <c r="J109" i="17"/>
  <c r="I109" i="17"/>
  <c r="M109" i="17"/>
  <c r="L109" i="17"/>
  <c r="F190" i="8"/>
  <c r="H190" i="8"/>
  <c r="H197" i="8"/>
  <c r="T37" i="5"/>
  <c r="V37" i="5"/>
  <c r="L141" i="43"/>
  <c r="N141" i="43"/>
  <c r="O141" i="43"/>
  <c r="M141" i="43"/>
  <c r="N141" i="42"/>
  <c r="O141" i="42"/>
  <c r="E146" i="42"/>
  <c r="G136" i="42"/>
  <c r="H136" i="42"/>
  <c r="K136" i="42" s="1"/>
  <c r="F9" i="41"/>
  <c r="E16" i="41"/>
  <c r="F16" i="41" s="1"/>
  <c r="N143" i="41"/>
  <c r="M143" i="41"/>
  <c r="L143" i="41"/>
  <c r="O143" i="41"/>
  <c r="J10" i="40"/>
  <c r="I10" i="40"/>
  <c r="H10" i="40"/>
  <c r="M10" i="40"/>
  <c r="L10" i="40"/>
  <c r="G144" i="43"/>
  <c r="H144" i="43"/>
  <c r="K144" i="43" s="1"/>
  <c r="F10" i="38"/>
  <c r="H10" i="38"/>
  <c r="I10" i="38"/>
  <c r="F6" i="39"/>
  <c r="F12" i="39"/>
  <c r="F7" i="39"/>
  <c r="F11" i="39"/>
  <c r="M8" i="38"/>
  <c r="J8" i="38"/>
  <c r="I8" i="38"/>
  <c r="H8" i="38"/>
  <c r="L8" i="38"/>
  <c r="N9" i="39"/>
  <c r="L9" i="39"/>
  <c r="AN34" i="35"/>
  <c r="AO34" i="35"/>
  <c r="AF8" i="35"/>
  <c r="AE8" i="35"/>
  <c r="AF12" i="35"/>
  <c r="AN39" i="35"/>
  <c r="AE17" i="35"/>
  <c r="AF11" i="35"/>
  <c r="AO31" i="35"/>
  <c r="Y39" i="35"/>
  <c r="I10" i="35"/>
  <c r="H10" i="35"/>
  <c r="I14" i="35"/>
  <c r="H14" i="35"/>
  <c r="AO30" i="35"/>
  <c r="P9" i="35"/>
  <c r="O9" i="35"/>
  <c r="O14" i="35"/>
  <c r="P14" i="35"/>
  <c r="H39" i="33"/>
  <c r="J39" i="33"/>
  <c r="O9" i="33"/>
  <c r="N9" i="33"/>
  <c r="J31" i="31"/>
  <c r="F38" i="33"/>
  <c r="H10" i="33"/>
  <c r="H36" i="31"/>
  <c r="J36" i="31"/>
  <c r="H13" i="33"/>
  <c r="O61" i="33"/>
  <c r="N61" i="33"/>
  <c r="O64" i="33"/>
  <c r="N64" i="33"/>
  <c r="L34" i="33"/>
  <c r="L59" i="33"/>
  <c r="L39" i="33"/>
  <c r="L56" i="33"/>
  <c r="O57" i="31"/>
  <c r="N57" i="31"/>
  <c r="H33" i="33"/>
  <c r="H19" i="33"/>
  <c r="J19" i="33"/>
  <c r="H61" i="33"/>
  <c r="AY15" i="35"/>
  <c r="AX15" i="35"/>
  <c r="BB15" i="35"/>
  <c r="BA15" i="35"/>
  <c r="AZ15" i="35"/>
  <c r="AY16" i="35"/>
  <c r="AX16" i="35"/>
  <c r="BA16" i="35"/>
  <c r="AZ16" i="35"/>
  <c r="BB16" i="35"/>
  <c r="L14" i="33"/>
  <c r="F56" i="33"/>
  <c r="N58" i="31"/>
  <c r="O58" i="31"/>
  <c r="H43" i="31"/>
  <c r="J43" i="31"/>
  <c r="O35" i="33"/>
  <c r="N35" i="33"/>
  <c r="J16" i="33"/>
  <c r="L283" i="30"/>
  <c r="F275" i="30"/>
  <c r="O275" i="30"/>
  <c r="F229" i="30"/>
  <c r="H229" i="30"/>
  <c r="L209" i="30"/>
  <c r="N209" i="30"/>
  <c r="J36" i="33"/>
  <c r="L36" i="33"/>
  <c r="J40" i="33"/>
  <c r="J59" i="33"/>
  <c r="L43" i="31"/>
  <c r="L65" i="31"/>
  <c r="L64" i="31"/>
  <c r="L61" i="31"/>
  <c r="J15" i="33"/>
  <c r="L281" i="30"/>
  <c r="Y10" i="35"/>
  <c r="X10" i="35"/>
  <c r="Y16" i="35"/>
  <c r="X16" i="35"/>
  <c r="F60" i="31"/>
  <c r="F58" i="31"/>
  <c r="H58" i="31"/>
  <c r="F65" i="31"/>
  <c r="F59" i="31"/>
  <c r="H59" i="31"/>
  <c r="F188" i="30"/>
  <c r="H188" i="30"/>
  <c r="F143" i="30"/>
  <c r="H143" i="30"/>
  <c r="L123" i="30"/>
  <c r="N123" i="30"/>
  <c r="O17" i="33"/>
  <c r="O38" i="33"/>
  <c r="H192" i="30"/>
  <c r="J192" i="30"/>
  <c r="J172" i="30"/>
  <c r="L172" i="30"/>
  <c r="H152" i="30"/>
  <c r="J152" i="30"/>
  <c r="F124" i="30"/>
  <c r="H124" i="30"/>
  <c r="O185" i="30"/>
  <c r="N185" i="30"/>
  <c r="H169" i="30"/>
  <c r="L151" i="30"/>
  <c r="H125" i="30"/>
  <c r="F166" i="30"/>
  <c r="L146" i="30"/>
  <c r="H128" i="30"/>
  <c r="H167" i="30"/>
  <c r="F147" i="30"/>
  <c r="F196" i="30"/>
  <c r="H170" i="30"/>
  <c r="L152" i="30"/>
  <c r="H126" i="30"/>
  <c r="L84" i="30"/>
  <c r="F65" i="30"/>
  <c r="F87" i="30"/>
  <c r="L60" i="30"/>
  <c r="F81" i="30"/>
  <c r="F64" i="30"/>
  <c r="J63" i="30"/>
  <c r="L63" i="30"/>
  <c r="H78" i="30"/>
  <c r="H85" i="30"/>
  <c r="L81" i="28"/>
  <c r="K81" i="28"/>
  <c r="M81" i="28"/>
  <c r="J81" i="28"/>
  <c r="I81" i="28"/>
  <c r="L74" i="28"/>
  <c r="J74" i="28"/>
  <c r="J140" i="28"/>
  <c r="L140" i="28"/>
  <c r="J149" i="28"/>
  <c r="I149" i="28"/>
  <c r="M149" i="28"/>
  <c r="L149" i="28"/>
  <c r="K149" i="28"/>
  <c r="D160" i="28"/>
  <c r="K58" i="28"/>
  <c r="J58" i="28"/>
  <c r="L58" i="28"/>
  <c r="I58" i="28"/>
  <c r="M58" i="28"/>
  <c r="E34" i="28"/>
  <c r="L26" i="28"/>
  <c r="J26" i="28"/>
  <c r="J8" i="28"/>
  <c r="I8" i="28"/>
  <c r="M8" i="28"/>
  <c r="L8" i="28"/>
  <c r="K8" i="28"/>
  <c r="M29" i="28"/>
  <c r="M43" i="28"/>
  <c r="M140" i="28"/>
  <c r="M38" i="28"/>
  <c r="M45" i="28"/>
  <c r="M78" i="28"/>
  <c r="M87" i="28"/>
  <c r="M22" i="28"/>
  <c r="M106" i="28"/>
  <c r="M70" i="28"/>
  <c r="M80" i="28"/>
  <c r="M41" i="28"/>
  <c r="M115" i="28"/>
  <c r="M98" i="28"/>
  <c r="M9" i="28"/>
  <c r="M12" i="28"/>
  <c r="M13" i="28"/>
  <c r="M86" i="28"/>
  <c r="M72" i="28"/>
  <c r="M128" i="28"/>
  <c r="M74" i="28"/>
  <c r="M75" i="28"/>
  <c r="M17" i="28"/>
  <c r="M30" i="28"/>
  <c r="M26" i="28"/>
  <c r="D76" i="28"/>
  <c r="E48" i="28"/>
  <c r="C76" i="28"/>
  <c r="M52" i="28"/>
  <c r="L52" i="28"/>
  <c r="K52" i="28"/>
  <c r="J52" i="28"/>
  <c r="I52" i="28"/>
  <c r="C34" i="28"/>
  <c r="L46" i="28"/>
  <c r="K46" i="28"/>
  <c r="M46" i="28"/>
  <c r="J46" i="28"/>
  <c r="I46" i="28"/>
  <c r="L116" i="28"/>
  <c r="K116" i="28"/>
  <c r="I116" i="28"/>
  <c r="M116" i="28"/>
  <c r="J116" i="28"/>
  <c r="J85" i="28"/>
  <c r="M85" i="28"/>
  <c r="L85" i="28"/>
  <c r="K85" i="28"/>
  <c r="I85" i="28"/>
  <c r="I92" i="28"/>
  <c r="M92" i="28"/>
  <c r="L92" i="28"/>
  <c r="K92" i="28"/>
  <c r="J92" i="28"/>
  <c r="M136" i="28"/>
  <c r="J136" i="28"/>
  <c r="I136" i="28"/>
  <c r="L136" i="28"/>
  <c r="K136" i="28"/>
  <c r="L134" i="28"/>
  <c r="K134" i="28"/>
  <c r="M134" i="28"/>
  <c r="I134" i="28"/>
  <c r="J134" i="28"/>
  <c r="K121" i="28"/>
  <c r="L121" i="28"/>
  <c r="J121" i="28"/>
  <c r="M121" i="28"/>
  <c r="I121" i="28"/>
  <c r="K38" i="28"/>
  <c r="I38" i="28"/>
  <c r="G48" i="28"/>
  <c r="G160" i="28"/>
  <c r="K86" i="28"/>
  <c r="I86" i="28"/>
  <c r="K78" i="28"/>
  <c r="I78" i="28"/>
  <c r="F146" i="28"/>
  <c r="F20" i="28"/>
  <c r="L239" i="24"/>
  <c r="J167" i="24"/>
  <c r="L167" i="24"/>
  <c r="L218" i="24"/>
  <c r="L191" i="24"/>
  <c r="N123" i="24"/>
  <c r="O123" i="24"/>
  <c r="F256" i="24"/>
  <c r="F63" i="24"/>
  <c r="H63" i="24"/>
  <c r="J77" i="24"/>
  <c r="F238" i="24"/>
  <c r="AB11" i="22"/>
  <c r="AA11" i="22"/>
  <c r="Z11" i="22"/>
  <c r="Y11" i="22"/>
  <c r="X11" i="22"/>
  <c r="AA10" i="22"/>
  <c r="Y10" i="22"/>
  <c r="W63" i="19"/>
  <c r="E119" i="17"/>
  <c r="J58" i="17"/>
  <c r="I58" i="17"/>
  <c r="U9" i="17"/>
  <c r="C93" i="17"/>
  <c r="T9" i="17"/>
  <c r="Z12" i="17"/>
  <c r="Y12" i="17"/>
  <c r="X12" i="17"/>
  <c r="W12" i="17"/>
  <c r="U21" i="16"/>
  <c r="M94" i="17"/>
  <c r="H93" i="17"/>
  <c r="L94" i="17"/>
  <c r="K94" i="17"/>
  <c r="J94" i="17"/>
  <c r="I94" i="17"/>
  <c r="Z13" i="17"/>
  <c r="Y13" i="17"/>
  <c r="X13" i="17"/>
  <c r="W13" i="17"/>
  <c r="V21" i="17"/>
  <c r="D20" i="13"/>
  <c r="U11" i="14"/>
  <c r="T11" i="14"/>
  <c r="V11" i="14"/>
  <c r="V15" i="14"/>
  <c r="V22" i="14"/>
  <c r="V14" i="14"/>
  <c r="AA16" i="15"/>
  <c r="Z16" i="15"/>
  <c r="Y16" i="15"/>
  <c r="X16" i="15"/>
  <c r="W16" i="15"/>
  <c r="W36" i="12"/>
  <c r="J193" i="8"/>
  <c r="F239" i="8"/>
  <c r="F12" i="10"/>
  <c r="H12" i="10"/>
  <c r="J150" i="8"/>
  <c r="L150" i="8"/>
  <c r="X8" i="12"/>
  <c r="V8" i="12"/>
  <c r="U8" i="12"/>
  <c r="H213" i="8"/>
  <c r="J213" i="8"/>
  <c r="N44" i="12"/>
  <c r="L44" i="12"/>
  <c r="K44" i="12"/>
  <c r="J44" i="12"/>
  <c r="M44" i="12"/>
  <c r="I44" i="12"/>
  <c r="H285" i="8"/>
  <c r="F14" i="10"/>
  <c r="M164" i="3"/>
  <c r="L164" i="3"/>
  <c r="J73" i="2"/>
  <c r="K73" i="2"/>
  <c r="J49" i="2"/>
  <c r="K49" i="2"/>
  <c r="H141" i="42"/>
  <c r="K141" i="42" s="1"/>
  <c r="G141" i="42"/>
  <c r="I141" i="42"/>
  <c r="L141" i="42"/>
  <c r="M141" i="42"/>
  <c r="N128" i="37"/>
  <c r="M128" i="37"/>
  <c r="K128" i="37"/>
  <c r="O128" i="37"/>
  <c r="L128" i="37"/>
  <c r="I128" i="37"/>
  <c r="H128" i="37"/>
  <c r="G128" i="37"/>
  <c r="I32" i="35"/>
  <c r="H32" i="35"/>
  <c r="I12" i="35"/>
  <c r="H12" i="35"/>
  <c r="O35" i="31"/>
  <c r="N35" i="31"/>
  <c r="N12" i="33"/>
  <c r="O12" i="33"/>
  <c r="O57" i="33"/>
  <c r="N57" i="33"/>
  <c r="J62" i="31"/>
  <c r="L42" i="31"/>
  <c r="J35" i="33"/>
  <c r="L60" i="31"/>
  <c r="H163" i="30"/>
  <c r="J163" i="30"/>
  <c r="F126" i="30"/>
  <c r="F122" i="30"/>
  <c r="J82" i="30"/>
  <c r="L82" i="30"/>
  <c r="L64" i="28"/>
  <c r="K64" i="28"/>
  <c r="I64" i="28"/>
  <c r="M64" i="28"/>
  <c r="J64" i="28"/>
  <c r="L99" i="28"/>
  <c r="K99" i="28"/>
  <c r="I99" i="28"/>
  <c r="M99" i="28"/>
  <c r="J99" i="28"/>
  <c r="O57" i="25"/>
  <c r="N57" i="25"/>
  <c r="F101" i="24"/>
  <c r="H101" i="24"/>
  <c r="F147" i="24"/>
  <c r="J31" i="19"/>
  <c r="F133" i="17"/>
  <c r="F135" i="17"/>
  <c r="F230" i="8"/>
  <c r="H230" i="8"/>
  <c r="F58" i="8"/>
  <c r="D146" i="42"/>
  <c r="H137" i="43"/>
  <c r="K137" i="43" s="1"/>
  <c r="G137" i="43"/>
  <c r="I137" i="43"/>
  <c r="L137" i="43"/>
  <c r="F146" i="43"/>
  <c r="M137" i="43"/>
  <c r="M144" i="43"/>
  <c r="L144" i="43"/>
  <c r="O144" i="43"/>
  <c r="N144" i="43"/>
  <c r="N143" i="42"/>
  <c r="L143" i="42"/>
  <c r="O143" i="42"/>
  <c r="M143" i="42"/>
  <c r="D146" i="41"/>
  <c r="G144" i="42"/>
  <c r="H144" i="42"/>
  <c r="K144" i="42" s="1"/>
  <c r="E146" i="41"/>
  <c r="O142" i="42"/>
  <c r="N142" i="42"/>
  <c r="N12" i="41"/>
  <c r="L12" i="41"/>
  <c r="M12" i="41"/>
  <c r="F13" i="41"/>
  <c r="P8" i="41"/>
  <c r="T8" i="41"/>
  <c r="S8" i="41"/>
  <c r="Q8" i="41"/>
  <c r="R8" i="41"/>
  <c r="O139" i="41"/>
  <c r="N139" i="41"/>
  <c r="M139" i="41"/>
  <c r="L139" i="41"/>
  <c r="N8" i="40"/>
  <c r="L8" i="40"/>
  <c r="Q8" i="40"/>
  <c r="P8" i="40"/>
  <c r="F7" i="40"/>
  <c r="H7" i="40"/>
  <c r="I7" i="40"/>
  <c r="F8" i="39"/>
  <c r="H141" i="43"/>
  <c r="K141" i="43" s="1"/>
  <c r="G141" i="43"/>
  <c r="J10" i="41"/>
  <c r="I10" i="41"/>
  <c r="H10" i="41"/>
  <c r="S9" i="38"/>
  <c r="R9" i="38"/>
  <c r="Q9" i="38"/>
  <c r="P9" i="38"/>
  <c r="T9" i="38"/>
  <c r="F9" i="39"/>
  <c r="H8" i="41"/>
  <c r="I8" i="41"/>
  <c r="J8" i="41"/>
  <c r="N6" i="38"/>
  <c r="M6" i="38"/>
  <c r="L6" i="38"/>
  <c r="N9" i="38"/>
  <c r="P6" i="38"/>
  <c r="N12" i="38"/>
  <c r="N8" i="38"/>
  <c r="Q6" i="38"/>
  <c r="N11" i="38"/>
  <c r="X34" i="35"/>
  <c r="AE16" i="35"/>
  <c r="BA9" i="35"/>
  <c r="AZ9" i="35"/>
  <c r="Y36" i="35"/>
  <c r="I15" i="35"/>
  <c r="H15" i="35"/>
  <c r="AO33" i="35"/>
  <c r="O15" i="35"/>
  <c r="P15" i="35"/>
  <c r="F36" i="33"/>
  <c r="F9" i="33"/>
  <c r="F37" i="33"/>
  <c r="H37" i="33"/>
  <c r="H65" i="31"/>
  <c r="J65" i="31"/>
  <c r="J34" i="31"/>
  <c r="L34" i="31"/>
  <c r="N16" i="33"/>
  <c r="O16" i="33"/>
  <c r="O63" i="33"/>
  <c r="N63" i="33"/>
  <c r="L12" i="33"/>
  <c r="L61" i="33"/>
  <c r="L41" i="33"/>
  <c r="L58" i="33"/>
  <c r="H55" i="31"/>
  <c r="H42" i="31"/>
  <c r="H14" i="33"/>
  <c r="H32" i="33"/>
  <c r="H63" i="33"/>
  <c r="AY17" i="35"/>
  <c r="AX17" i="35"/>
  <c r="BB17" i="35"/>
  <c r="BA17" i="35"/>
  <c r="AZ17" i="35"/>
  <c r="AY18" i="35"/>
  <c r="AX18" i="35"/>
  <c r="BA18" i="35"/>
  <c r="AZ18" i="35"/>
  <c r="BB18" i="35"/>
  <c r="N11" i="33"/>
  <c r="O11" i="33"/>
  <c r="F58" i="33"/>
  <c r="H56" i="31"/>
  <c r="J56" i="31"/>
  <c r="J41" i="31"/>
  <c r="J38" i="33"/>
  <c r="L38" i="33"/>
  <c r="O36" i="33"/>
  <c r="N36" i="33"/>
  <c r="L41" i="31"/>
  <c r="J10" i="33"/>
  <c r="L10" i="33"/>
  <c r="F283" i="30"/>
  <c r="O273" i="30"/>
  <c r="N273" i="30"/>
  <c r="J255" i="30"/>
  <c r="L255" i="30"/>
  <c r="F237" i="30"/>
  <c r="H237" i="30"/>
  <c r="L217" i="30"/>
  <c r="F209" i="30"/>
  <c r="O209" i="30"/>
  <c r="J37" i="33"/>
  <c r="J11" i="33"/>
  <c r="J41" i="33"/>
  <c r="J54" i="33"/>
  <c r="J61" i="33"/>
  <c r="L31" i="31"/>
  <c r="N31" i="31"/>
  <c r="L38" i="31"/>
  <c r="L37" i="31"/>
  <c r="Y9" i="35"/>
  <c r="X9" i="35"/>
  <c r="Y18" i="35"/>
  <c r="X18" i="35"/>
  <c r="F31" i="31"/>
  <c r="H31" i="31"/>
  <c r="F34" i="31"/>
  <c r="F55" i="31"/>
  <c r="F54" i="31"/>
  <c r="F35" i="31"/>
  <c r="J187" i="30"/>
  <c r="J169" i="30"/>
  <c r="L169" i="30"/>
  <c r="F151" i="30"/>
  <c r="H151" i="30"/>
  <c r="H141" i="30"/>
  <c r="J141" i="30"/>
  <c r="O123" i="30"/>
  <c r="F123" i="30"/>
  <c r="O10" i="33"/>
  <c r="O20" i="33"/>
  <c r="F33" i="33"/>
  <c r="L191" i="30"/>
  <c r="L170" i="30"/>
  <c r="J142" i="30"/>
  <c r="L142" i="30"/>
  <c r="H122" i="30"/>
  <c r="J122" i="30"/>
  <c r="H194" i="30"/>
  <c r="F187" i="30"/>
  <c r="L195" i="30"/>
  <c r="O141" i="30"/>
  <c r="N141" i="30"/>
  <c r="F192" i="30"/>
  <c r="F174" i="30"/>
  <c r="H164" i="30"/>
  <c r="H175" i="30"/>
  <c r="J195" i="30"/>
  <c r="H186" i="30"/>
  <c r="J186" i="30"/>
  <c r="O142" i="30"/>
  <c r="N142" i="30"/>
  <c r="F86" i="30"/>
  <c r="F60" i="30"/>
  <c r="H81" i="30"/>
  <c r="J57" i="30"/>
  <c r="J59" i="30"/>
  <c r="L59" i="30"/>
  <c r="H60" i="30"/>
  <c r="J60" i="30"/>
  <c r="H87" i="30"/>
  <c r="L106" i="28"/>
  <c r="J106" i="28"/>
  <c r="L80" i="28"/>
  <c r="J80" i="28"/>
  <c r="J43" i="28"/>
  <c r="L43" i="28"/>
  <c r="L75" i="28"/>
  <c r="J75" i="28"/>
  <c r="E20" i="28"/>
  <c r="L12" i="28"/>
  <c r="J12" i="28"/>
  <c r="D62" i="28"/>
  <c r="K145" i="28"/>
  <c r="J145" i="28"/>
  <c r="M145" i="28"/>
  <c r="L145" i="28"/>
  <c r="I145" i="28"/>
  <c r="J25" i="28"/>
  <c r="I25" i="28"/>
  <c r="M25" i="28"/>
  <c r="K25" i="28"/>
  <c r="L25" i="28"/>
  <c r="J114" i="28"/>
  <c r="I114" i="28"/>
  <c r="M114" i="28"/>
  <c r="L114" i="28"/>
  <c r="K114" i="28"/>
  <c r="K39" i="28"/>
  <c r="J39" i="28"/>
  <c r="I39" i="28"/>
  <c r="M39" i="28"/>
  <c r="L39" i="28"/>
  <c r="K50" i="28"/>
  <c r="J50" i="28"/>
  <c r="M50" i="28"/>
  <c r="L50" i="28"/>
  <c r="I50" i="28"/>
  <c r="J44" i="28"/>
  <c r="I44" i="28"/>
  <c r="M44" i="28"/>
  <c r="L44" i="28"/>
  <c r="K44" i="28"/>
  <c r="M24" i="28"/>
  <c r="L24" i="28"/>
  <c r="K24" i="28"/>
  <c r="J24" i="28"/>
  <c r="I24" i="28"/>
  <c r="I47" i="28"/>
  <c r="M47" i="28"/>
  <c r="L47" i="28"/>
  <c r="K47" i="28"/>
  <c r="J47" i="28"/>
  <c r="J123" i="28"/>
  <c r="I123" i="28"/>
  <c r="M123" i="28"/>
  <c r="K123" i="28"/>
  <c r="L123" i="28"/>
  <c r="K94" i="28"/>
  <c r="J94" i="28"/>
  <c r="M94" i="28"/>
  <c r="L94" i="28"/>
  <c r="I94" i="28"/>
  <c r="I100" i="28"/>
  <c r="M100" i="28"/>
  <c r="L100" i="28"/>
  <c r="K100" i="28"/>
  <c r="J100" i="28"/>
  <c r="M153" i="28"/>
  <c r="J153" i="28"/>
  <c r="I153" i="28"/>
  <c r="L153" i="28"/>
  <c r="K153" i="28"/>
  <c r="L142" i="28"/>
  <c r="K142" i="28"/>
  <c r="M142" i="28"/>
  <c r="J142" i="28"/>
  <c r="I142" i="28"/>
  <c r="L129" i="28"/>
  <c r="K129" i="28"/>
  <c r="J129" i="28"/>
  <c r="I129" i="28"/>
  <c r="M129" i="28"/>
  <c r="I9" i="28"/>
  <c r="K9" i="28"/>
  <c r="I80" i="28"/>
  <c r="K80" i="28"/>
  <c r="K115" i="28"/>
  <c r="I115" i="28"/>
  <c r="I128" i="28"/>
  <c r="K128" i="28"/>
  <c r="G132" i="28"/>
  <c r="F34" i="28"/>
  <c r="F40" i="25"/>
  <c r="F43" i="25"/>
  <c r="L231" i="24"/>
  <c r="N231" i="24"/>
  <c r="F36" i="25"/>
  <c r="L210" i="24"/>
  <c r="N210" i="24"/>
  <c r="O142" i="24"/>
  <c r="N142" i="24"/>
  <c r="O57" i="24"/>
  <c r="F57" i="24"/>
  <c r="L40" i="25"/>
  <c r="F105" i="24"/>
  <c r="H105" i="24"/>
  <c r="L56" i="24"/>
  <c r="L75" i="24"/>
  <c r="N75" i="24"/>
  <c r="F149" i="24"/>
  <c r="H149" i="24"/>
  <c r="F240" i="24"/>
  <c r="H240" i="24"/>
  <c r="F127" i="24"/>
  <c r="H127" i="24"/>
  <c r="Y15" i="16"/>
  <c r="W15" i="16"/>
  <c r="G91" i="17"/>
  <c r="F91" i="17"/>
  <c r="G107" i="17"/>
  <c r="W17" i="15"/>
  <c r="Y17" i="15"/>
  <c r="K55" i="13"/>
  <c r="I55" i="13"/>
  <c r="J144" i="13"/>
  <c r="L144" i="13"/>
  <c r="L84" i="13"/>
  <c r="J84" i="13"/>
  <c r="G34" i="13"/>
  <c r="L150" i="13"/>
  <c r="J150" i="13"/>
  <c r="J45" i="13"/>
  <c r="I45" i="13"/>
  <c r="M45" i="13"/>
  <c r="L45" i="13"/>
  <c r="K45" i="13"/>
  <c r="D132" i="13"/>
  <c r="F76" i="13"/>
  <c r="W20" i="12"/>
  <c r="F175" i="8"/>
  <c r="C34" i="13"/>
  <c r="I41" i="12"/>
  <c r="N41" i="12"/>
  <c r="M41" i="12"/>
  <c r="L41" i="12"/>
  <c r="K41" i="12"/>
  <c r="J41" i="12"/>
  <c r="F278" i="8"/>
  <c r="H278" i="8"/>
  <c r="H130" i="8"/>
  <c r="J130" i="8"/>
  <c r="L195" i="8"/>
  <c r="J55" i="10"/>
  <c r="H153" i="8"/>
  <c r="W25" i="6"/>
  <c r="T25" i="6"/>
  <c r="V25" i="6"/>
  <c r="U25" i="6"/>
  <c r="S25" i="6"/>
  <c r="F10" i="10"/>
  <c r="O10" i="10"/>
  <c r="T48" i="6"/>
  <c r="V48" i="6"/>
  <c r="U48" i="6"/>
  <c r="S48" i="6"/>
  <c r="W48" i="6"/>
  <c r="W49" i="6"/>
  <c r="K30" i="6"/>
  <c r="M30" i="6"/>
  <c r="L30" i="6"/>
  <c r="J30" i="6"/>
  <c r="I30" i="6"/>
  <c r="O144" i="42"/>
  <c r="N144" i="42"/>
  <c r="R15" i="41"/>
  <c r="Q15" i="41"/>
  <c r="P15" i="41"/>
  <c r="S15" i="41"/>
  <c r="T15" i="41"/>
  <c r="H9" i="39"/>
  <c r="M9" i="39"/>
  <c r="J9" i="39"/>
  <c r="I9" i="39"/>
  <c r="F9" i="38"/>
  <c r="I33" i="35"/>
  <c r="O60" i="33"/>
  <c r="N60" i="33"/>
  <c r="L35" i="33"/>
  <c r="AY12" i="35"/>
  <c r="AX12" i="35"/>
  <c r="BA12" i="35"/>
  <c r="AZ12" i="35"/>
  <c r="BB12" i="35"/>
  <c r="F61" i="33"/>
  <c r="L36" i="31"/>
  <c r="Y12" i="35"/>
  <c r="X12" i="35"/>
  <c r="F56" i="31"/>
  <c r="J194" i="30"/>
  <c r="L194" i="30"/>
  <c r="L186" i="30"/>
  <c r="L188" i="30"/>
  <c r="F84" i="30"/>
  <c r="H61" i="30"/>
  <c r="M110" i="28"/>
  <c r="K110" i="28"/>
  <c r="J110" i="28"/>
  <c r="I110" i="28"/>
  <c r="H118" i="28"/>
  <c r="L110" i="28"/>
  <c r="E76" i="28"/>
  <c r="K141" i="28"/>
  <c r="J141" i="28"/>
  <c r="L141" i="28"/>
  <c r="I141" i="28"/>
  <c r="M141" i="28"/>
  <c r="K154" i="28"/>
  <c r="J154" i="28"/>
  <c r="M154" i="28"/>
  <c r="L154" i="28"/>
  <c r="I154" i="28"/>
  <c r="L187" i="24"/>
  <c r="N187" i="24"/>
  <c r="H87" i="24"/>
  <c r="K141" i="13"/>
  <c r="I141" i="13"/>
  <c r="U31" i="12"/>
  <c r="X31" i="12"/>
  <c r="V31" i="12"/>
  <c r="I140" i="43"/>
  <c r="H140" i="43"/>
  <c r="K140" i="43" s="1"/>
  <c r="G140" i="43"/>
  <c r="M140" i="43"/>
  <c r="L140" i="43"/>
  <c r="D146" i="43"/>
  <c r="G138" i="42"/>
  <c r="H138" i="42"/>
  <c r="K138" i="42" s="1"/>
  <c r="R11" i="41"/>
  <c r="Q11" i="41"/>
  <c r="P11" i="41"/>
  <c r="S11" i="41"/>
  <c r="T11" i="41"/>
  <c r="P12" i="41"/>
  <c r="T12" i="41"/>
  <c r="S12" i="41"/>
  <c r="R12" i="41"/>
  <c r="Q12" i="41"/>
  <c r="M140" i="41"/>
  <c r="L140" i="41"/>
  <c r="O140" i="41"/>
  <c r="N140" i="41"/>
  <c r="N8" i="41"/>
  <c r="M8" i="41"/>
  <c r="L8" i="41"/>
  <c r="K16" i="41"/>
  <c r="S8" i="40"/>
  <c r="R8" i="40"/>
  <c r="F8" i="40"/>
  <c r="I8" i="40"/>
  <c r="H8" i="40"/>
  <c r="J9" i="38"/>
  <c r="I9" i="38"/>
  <c r="H9" i="38"/>
  <c r="M9" i="38"/>
  <c r="L9" i="38"/>
  <c r="F10" i="39"/>
  <c r="H13" i="41"/>
  <c r="J13" i="41"/>
  <c r="I13" i="41"/>
  <c r="M13" i="41"/>
  <c r="L13" i="41"/>
  <c r="S6" i="38"/>
  <c r="R6" i="38"/>
  <c r="AO40" i="35"/>
  <c r="AN40" i="35"/>
  <c r="AY9" i="35"/>
  <c r="AX9" i="35"/>
  <c r="AN11" i="35"/>
  <c r="AR11" i="35"/>
  <c r="AQ11" i="35"/>
  <c r="AP11" i="35"/>
  <c r="AO11" i="35"/>
  <c r="AN8" i="35"/>
  <c r="AR8" i="35"/>
  <c r="AQ8" i="35"/>
  <c r="AP8" i="35"/>
  <c r="AO8" i="35"/>
  <c r="AQ18" i="35"/>
  <c r="AP18" i="35"/>
  <c r="AO18" i="35"/>
  <c r="AN18" i="35"/>
  <c r="AR18" i="35"/>
  <c r="AQ14" i="35"/>
  <c r="AP14" i="35"/>
  <c r="AO14" i="35"/>
  <c r="AN14" i="35"/>
  <c r="AR14" i="35"/>
  <c r="AN30" i="35"/>
  <c r="AE13" i="35"/>
  <c r="I30" i="35"/>
  <c r="H30" i="35"/>
  <c r="I9" i="35"/>
  <c r="H9" i="35"/>
  <c r="I16" i="35"/>
  <c r="H16" i="35"/>
  <c r="AO39" i="35"/>
  <c r="AQ15" i="35"/>
  <c r="AP15" i="35"/>
  <c r="AR15" i="35"/>
  <c r="AO15" i="35"/>
  <c r="AN15" i="35"/>
  <c r="P8" i="35"/>
  <c r="O8" i="35"/>
  <c r="O16" i="35"/>
  <c r="P16" i="35"/>
  <c r="F35" i="33"/>
  <c r="H35" i="33"/>
  <c r="F20" i="33"/>
  <c r="J63" i="31"/>
  <c r="O32" i="31"/>
  <c r="N13" i="33"/>
  <c r="O13" i="33"/>
  <c r="O14" i="33"/>
  <c r="N14" i="33"/>
  <c r="F10" i="33"/>
  <c r="L63" i="33"/>
  <c r="L60" i="33"/>
  <c r="J53" i="31"/>
  <c r="J40" i="31"/>
  <c r="H54" i="33"/>
  <c r="H34" i="33"/>
  <c r="H20" i="33"/>
  <c r="L40" i="33"/>
  <c r="F11" i="33"/>
  <c r="H11" i="33"/>
  <c r="F53" i="33"/>
  <c r="F60" i="33"/>
  <c r="J54" i="31"/>
  <c r="L54" i="31"/>
  <c r="L63" i="31"/>
  <c r="O37" i="33"/>
  <c r="N37" i="33"/>
  <c r="O33" i="33"/>
  <c r="N33" i="33"/>
  <c r="L285" i="30"/>
  <c r="L62" i="31"/>
  <c r="F273" i="30"/>
  <c r="H273" i="30"/>
  <c r="L253" i="30"/>
  <c r="N253" i="30"/>
  <c r="H235" i="30"/>
  <c r="J235" i="30"/>
  <c r="F217" i="30"/>
  <c r="O207" i="30"/>
  <c r="N207" i="30"/>
  <c r="J17" i="33"/>
  <c r="J56" i="33"/>
  <c r="J63" i="33"/>
  <c r="L39" i="31"/>
  <c r="L32" i="31"/>
  <c r="N32" i="31"/>
  <c r="Y8" i="35"/>
  <c r="X8" i="35"/>
  <c r="Y13" i="35"/>
  <c r="X13" i="35"/>
  <c r="F61" i="31"/>
  <c r="F63" i="31"/>
  <c r="F62" i="31"/>
  <c r="H62" i="31"/>
  <c r="F43" i="31"/>
  <c r="H197" i="30"/>
  <c r="O186" i="30"/>
  <c r="N186" i="30"/>
  <c r="L167" i="30"/>
  <c r="N167" i="30"/>
  <c r="H149" i="30"/>
  <c r="J149" i="30"/>
  <c r="F131" i="30"/>
  <c r="O121" i="30"/>
  <c r="N121" i="30"/>
  <c r="O15" i="33"/>
  <c r="N188" i="30"/>
  <c r="O188" i="30"/>
  <c r="F170" i="30"/>
  <c r="J150" i="30"/>
  <c r="L150" i="30"/>
  <c r="H130" i="30"/>
  <c r="J130" i="30"/>
  <c r="L193" i="30"/>
  <c r="L187" i="30"/>
  <c r="J197" i="30"/>
  <c r="J167" i="30"/>
  <c r="F141" i="30"/>
  <c r="J123" i="30"/>
  <c r="J191" i="30"/>
  <c r="H172" i="30"/>
  <c r="O144" i="30"/>
  <c r="N144" i="30"/>
  <c r="J126" i="30"/>
  <c r="H196" i="30"/>
  <c r="H153" i="30"/>
  <c r="H131" i="30"/>
  <c r="L185" i="30"/>
  <c r="J168" i="30"/>
  <c r="F142" i="30"/>
  <c r="J124" i="30"/>
  <c r="F83" i="30"/>
  <c r="F63" i="30"/>
  <c r="H63" i="30"/>
  <c r="L87" i="30"/>
  <c r="F85" i="30"/>
  <c r="L75" i="30"/>
  <c r="N75" i="30"/>
  <c r="F62" i="30"/>
  <c r="J61" i="30"/>
  <c r="L61" i="30"/>
  <c r="J65" i="30"/>
  <c r="J78" i="30"/>
  <c r="L78" i="30"/>
  <c r="H79" i="30"/>
  <c r="J79" i="30"/>
  <c r="H56" i="30"/>
  <c r="J56" i="30"/>
  <c r="H86" i="30"/>
  <c r="K158" i="28"/>
  <c r="J158" i="28"/>
  <c r="L158" i="28"/>
  <c r="I158" i="28"/>
  <c r="M158" i="28"/>
  <c r="M96" i="28"/>
  <c r="L96" i="28"/>
  <c r="J96" i="28"/>
  <c r="I96" i="28"/>
  <c r="H104" i="28"/>
  <c r="K96" i="28"/>
  <c r="M31" i="28"/>
  <c r="L31" i="28"/>
  <c r="K31" i="28"/>
  <c r="I31" i="28"/>
  <c r="J31" i="28"/>
  <c r="M14" i="28"/>
  <c r="L14" i="28"/>
  <c r="K14" i="28"/>
  <c r="J14" i="28"/>
  <c r="I14" i="28"/>
  <c r="H20" i="28"/>
  <c r="E104" i="28"/>
  <c r="M93" i="28"/>
  <c r="K93" i="28"/>
  <c r="J93" i="28"/>
  <c r="I93" i="28"/>
  <c r="L93" i="28"/>
  <c r="J29" i="28"/>
  <c r="L29" i="28"/>
  <c r="I11" i="28"/>
  <c r="M11" i="28"/>
  <c r="L11" i="28"/>
  <c r="K11" i="28"/>
  <c r="J11" i="28"/>
  <c r="D132" i="28"/>
  <c r="D146" i="28"/>
  <c r="L89" i="28"/>
  <c r="K89" i="28"/>
  <c r="J89" i="28"/>
  <c r="I89" i="28"/>
  <c r="M89" i="28"/>
  <c r="M84" i="28"/>
  <c r="K84" i="28"/>
  <c r="J84" i="28"/>
  <c r="L84" i="28"/>
  <c r="I84" i="28"/>
  <c r="D48" i="28"/>
  <c r="M101" i="28"/>
  <c r="K101" i="28"/>
  <c r="J101" i="28"/>
  <c r="L101" i="28"/>
  <c r="I101" i="28"/>
  <c r="C48" i="28"/>
  <c r="I56" i="28"/>
  <c r="L56" i="28"/>
  <c r="K56" i="28"/>
  <c r="J56" i="28"/>
  <c r="M56" i="28"/>
  <c r="M127" i="28"/>
  <c r="J127" i="28"/>
  <c r="I127" i="28"/>
  <c r="K127" i="28"/>
  <c r="L127" i="28"/>
  <c r="K102" i="28"/>
  <c r="J102" i="28"/>
  <c r="M102" i="28"/>
  <c r="L102" i="28"/>
  <c r="I102" i="28"/>
  <c r="I109" i="28"/>
  <c r="M109" i="28"/>
  <c r="L109" i="28"/>
  <c r="K109" i="28"/>
  <c r="J109" i="28"/>
  <c r="M122" i="28"/>
  <c r="L122" i="28"/>
  <c r="K122" i="28"/>
  <c r="I122" i="28"/>
  <c r="J122" i="28"/>
  <c r="L151" i="28"/>
  <c r="K151" i="28"/>
  <c r="M151" i="28"/>
  <c r="I151" i="28"/>
  <c r="J151" i="28"/>
  <c r="H146" i="28"/>
  <c r="L138" i="28"/>
  <c r="K138" i="28"/>
  <c r="M138" i="28"/>
  <c r="J138" i="28"/>
  <c r="I138" i="28"/>
  <c r="I17" i="28"/>
  <c r="K17" i="28"/>
  <c r="F76" i="28"/>
  <c r="O35" i="25"/>
  <c r="F35" i="25"/>
  <c r="N229" i="24"/>
  <c r="O229" i="24"/>
  <c r="L260" i="24"/>
  <c r="O208" i="24"/>
  <c r="N208" i="24"/>
  <c r="L130" i="24"/>
  <c r="F263" i="24"/>
  <c r="H263" i="24"/>
  <c r="L31" i="25"/>
  <c r="N31" i="25"/>
  <c r="L65" i="25"/>
  <c r="H62" i="24"/>
  <c r="F54" i="24"/>
  <c r="L77" i="24"/>
  <c r="N77" i="24"/>
  <c r="F18" i="24"/>
  <c r="H18" i="24"/>
  <c r="O79" i="19"/>
  <c r="W65" i="19"/>
  <c r="O161" i="19"/>
  <c r="J96" i="19"/>
  <c r="Z14" i="17"/>
  <c r="Y14" i="17"/>
  <c r="X14" i="17"/>
  <c r="W14" i="17"/>
  <c r="C79" i="17"/>
  <c r="G135" i="17"/>
  <c r="L80" i="17"/>
  <c r="K80" i="17"/>
  <c r="J80" i="17"/>
  <c r="I80" i="17"/>
  <c r="M80" i="17"/>
  <c r="H79" i="17"/>
  <c r="D161" i="17"/>
  <c r="G79" i="17"/>
  <c r="M82" i="17"/>
  <c r="L82" i="17"/>
  <c r="K82" i="17"/>
  <c r="J82" i="17"/>
  <c r="I82" i="17"/>
  <c r="F118" i="13"/>
  <c r="M52" i="13"/>
  <c r="L52" i="13"/>
  <c r="K52" i="13"/>
  <c r="J52" i="13"/>
  <c r="I52" i="13"/>
  <c r="I23" i="13"/>
  <c r="M23" i="13"/>
  <c r="L23" i="13"/>
  <c r="K23" i="13"/>
  <c r="J23" i="13"/>
  <c r="L29" i="13"/>
  <c r="J29" i="13"/>
  <c r="K111" i="13"/>
  <c r="J111" i="13"/>
  <c r="I111" i="13"/>
  <c r="M111" i="13"/>
  <c r="L111" i="13"/>
  <c r="H118" i="13"/>
  <c r="L116" i="13"/>
  <c r="K116" i="13"/>
  <c r="J116" i="13"/>
  <c r="I116" i="13"/>
  <c r="M116" i="13"/>
  <c r="M53" i="13"/>
  <c r="L53" i="13"/>
  <c r="K53" i="13"/>
  <c r="J53" i="13"/>
  <c r="I53" i="13"/>
  <c r="E54" i="12"/>
  <c r="H9" i="10"/>
  <c r="H165" i="8"/>
  <c r="C90" i="13"/>
  <c r="AA19" i="13"/>
  <c r="Z19" i="13"/>
  <c r="Y19" i="13"/>
  <c r="X19" i="13"/>
  <c r="W19" i="13"/>
  <c r="F258" i="8"/>
  <c r="X37" i="12"/>
  <c r="V37" i="12"/>
  <c r="U37" i="12"/>
  <c r="G53" i="12"/>
  <c r="F187" i="8"/>
  <c r="O187" i="8"/>
  <c r="V23" i="6"/>
  <c r="S23" i="6"/>
  <c r="U23" i="6"/>
  <c r="T23" i="6"/>
  <c r="W23" i="6"/>
  <c r="K33" i="2"/>
  <c r="J33" i="2"/>
  <c r="G194" i="3"/>
  <c r="O138" i="42"/>
  <c r="N138" i="42"/>
  <c r="AN10" i="35"/>
  <c r="AR10" i="35"/>
  <c r="AQ10" i="35"/>
  <c r="AP10" i="35"/>
  <c r="AO10" i="35"/>
  <c r="O12" i="35"/>
  <c r="P12" i="35"/>
  <c r="F18" i="33"/>
  <c r="L55" i="33"/>
  <c r="J277" i="30"/>
  <c r="L277" i="30"/>
  <c r="J13" i="33"/>
  <c r="L13" i="33"/>
  <c r="L59" i="31"/>
  <c r="F173" i="30"/>
  <c r="H173" i="30"/>
  <c r="J196" i="30"/>
  <c r="F119" i="30"/>
  <c r="F120" i="30"/>
  <c r="H76" i="30"/>
  <c r="M23" i="28"/>
  <c r="L23" i="28"/>
  <c r="K23" i="28"/>
  <c r="J23" i="28"/>
  <c r="I23" i="28"/>
  <c r="J53" i="28"/>
  <c r="I53" i="28"/>
  <c r="M53" i="28"/>
  <c r="L53" i="28"/>
  <c r="K53" i="28"/>
  <c r="M103" i="28"/>
  <c r="L103" i="28"/>
  <c r="K103" i="28"/>
  <c r="J103" i="28"/>
  <c r="I103" i="28"/>
  <c r="K140" i="28"/>
  <c r="I140" i="28"/>
  <c r="F62" i="28"/>
  <c r="L212" i="24"/>
  <c r="F129" i="24"/>
  <c r="W161" i="19"/>
  <c r="W16" i="16"/>
  <c r="Z16" i="16"/>
  <c r="Y16" i="16"/>
  <c r="X16" i="16"/>
  <c r="C63" i="17"/>
  <c r="C51" i="17"/>
  <c r="E118" i="13"/>
  <c r="L110" i="13"/>
  <c r="J110" i="13"/>
  <c r="L17" i="6"/>
  <c r="J17" i="6"/>
  <c r="J12" i="12"/>
  <c r="I12" i="12"/>
  <c r="N12" i="12"/>
  <c r="M12" i="12"/>
  <c r="L12" i="12"/>
  <c r="K12" i="12"/>
  <c r="H54" i="12"/>
  <c r="G142" i="43"/>
  <c r="I142" i="43"/>
  <c r="H142" i="43"/>
  <c r="K142" i="43" s="1"/>
  <c r="L142" i="43"/>
  <c r="M142" i="43"/>
  <c r="M136" i="43"/>
  <c r="J146" i="43"/>
  <c r="L136" i="43"/>
  <c r="N136" i="43"/>
  <c r="O136" i="43"/>
  <c r="H139" i="42"/>
  <c r="K139" i="42" s="1"/>
  <c r="G139" i="42"/>
  <c r="I139" i="42"/>
  <c r="F146" i="42"/>
  <c r="M139" i="42"/>
  <c r="L139" i="42"/>
  <c r="D16" i="41"/>
  <c r="H143" i="41"/>
  <c r="K143" i="41" s="1"/>
  <c r="G143" i="41"/>
  <c r="H140" i="42"/>
  <c r="K140" i="42" s="1"/>
  <c r="G140" i="42"/>
  <c r="T9" i="41"/>
  <c r="P9" i="41"/>
  <c r="R9" i="41"/>
  <c r="S9" i="41"/>
  <c r="Q9" i="41"/>
  <c r="N9" i="40"/>
  <c r="L9" i="40"/>
  <c r="P9" i="40"/>
  <c r="Q9" i="40"/>
  <c r="J10" i="39"/>
  <c r="I10" i="39"/>
  <c r="H10" i="39"/>
  <c r="S6" i="39"/>
  <c r="T6" i="39"/>
  <c r="R6" i="39"/>
  <c r="Q6" i="39"/>
  <c r="P6" i="39"/>
  <c r="T10" i="39"/>
  <c r="AA20" i="39" s="1"/>
  <c r="T7" i="39"/>
  <c r="AA19" i="39" s="1"/>
  <c r="T12" i="39"/>
  <c r="T11" i="39"/>
  <c r="N7" i="38"/>
  <c r="M7" i="38"/>
  <c r="L7" i="38"/>
  <c r="Q7" i="38"/>
  <c r="P7" i="38"/>
  <c r="J7" i="41"/>
  <c r="H7" i="41"/>
  <c r="I7" i="41"/>
  <c r="L7" i="41"/>
  <c r="M7" i="41"/>
  <c r="J15" i="41"/>
  <c r="I15" i="41"/>
  <c r="H15" i="41"/>
  <c r="I134" i="38"/>
  <c r="H134" i="38"/>
  <c r="G134" i="38"/>
  <c r="I136" i="38"/>
  <c r="I138" i="38"/>
  <c r="I137" i="38"/>
  <c r="I135" i="38"/>
  <c r="O126" i="37"/>
  <c r="M126" i="37"/>
  <c r="L126" i="37"/>
  <c r="K126" i="37"/>
  <c r="N126" i="37"/>
  <c r="N6" i="39"/>
  <c r="M6" i="39"/>
  <c r="L6" i="39"/>
  <c r="N8" i="39"/>
  <c r="N11" i="39"/>
  <c r="N12" i="39"/>
  <c r="X32" i="35"/>
  <c r="Y32" i="35"/>
  <c r="C129" i="37"/>
  <c r="AE12" i="35"/>
  <c r="AF9" i="35"/>
  <c r="AE9" i="35"/>
  <c r="AE11" i="35"/>
  <c r="AF16" i="35"/>
  <c r="Y31" i="35"/>
  <c r="I17" i="35"/>
  <c r="H17" i="35"/>
  <c r="O17" i="35"/>
  <c r="P17" i="35"/>
  <c r="H21" i="33"/>
  <c r="O56" i="31"/>
  <c r="N56" i="31"/>
  <c r="H41" i="31"/>
  <c r="F19" i="33"/>
  <c r="F40" i="33"/>
  <c r="O54" i="33"/>
  <c r="N54" i="33"/>
  <c r="H60" i="31"/>
  <c r="J60" i="31"/>
  <c r="L15" i="33"/>
  <c r="N15" i="33"/>
  <c r="L62" i="33"/>
  <c r="H56" i="33"/>
  <c r="H36" i="33"/>
  <c r="H61" i="31"/>
  <c r="F32" i="33"/>
  <c r="H9" i="33"/>
  <c r="J9" i="33"/>
  <c r="F21" i="33"/>
  <c r="F55" i="33"/>
  <c r="F62" i="33"/>
  <c r="J33" i="33"/>
  <c r="O34" i="33"/>
  <c r="N34" i="33"/>
  <c r="F285" i="30"/>
  <c r="F281" i="30"/>
  <c r="H281" i="30"/>
  <c r="L261" i="30"/>
  <c r="F253" i="30"/>
  <c r="O253" i="30"/>
  <c r="F207" i="30"/>
  <c r="H207" i="30"/>
  <c r="J42" i="33"/>
  <c r="L42" i="33"/>
  <c r="J20" i="33"/>
  <c r="J58" i="33"/>
  <c r="L40" i="31"/>
  <c r="L33" i="31"/>
  <c r="N33" i="31"/>
  <c r="F279" i="30"/>
  <c r="Y11" i="35"/>
  <c r="X11" i="35"/>
  <c r="Y15" i="35"/>
  <c r="X15" i="35"/>
  <c r="F41" i="31"/>
  <c r="F53" i="31"/>
  <c r="H53" i="31"/>
  <c r="F37" i="31"/>
  <c r="H37" i="31"/>
  <c r="F36" i="31"/>
  <c r="F38" i="31"/>
  <c r="H38" i="31"/>
  <c r="L196" i="30"/>
  <c r="F167" i="30"/>
  <c r="O167" i="30"/>
  <c r="F121" i="30"/>
  <c r="H121" i="30"/>
  <c r="O18" i="33"/>
  <c r="C65" i="33"/>
  <c r="L148" i="30"/>
  <c r="J120" i="30"/>
  <c r="L120" i="30"/>
  <c r="F190" i="30"/>
  <c r="J189" i="30"/>
  <c r="J175" i="30"/>
  <c r="L175" i="30"/>
  <c r="L165" i="30"/>
  <c r="F149" i="30"/>
  <c r="J131" i="30"/>
  <c r="L131" i="30"/>
  <c r="L121" i="30"/>
  <c r="F144" i="30"/>
  <c r="L124" i="30"/>
  <c r="F194" i="30"/>
  <c r="J173" i="30"/>
  <c r="L166" i="30"/>
  <c r="F150" i="30"/>
  <c r="L122" i="30"/>
  <c r="F82" i="30"/>
  <c r="F58" i="30"/>
  <c r="L80" i="30"/>
  <c r="O75" i="30"/>
  <c r="F75" i="30"/>
  <c r="H58" i="30"/>
  <c r="J76" i="30"/>
  <c r="J85" i="30"/>
  <c r="L85" i="30"/>
  <c r="H83" i="30"/>
  <c r="H64" i="30"/>
  <c r="J64" i="30"/>
  <c r="M71" i="28"/>
  <c r="L71" i="28"/>
  <c r="K71" i="28"/>
  <c r="J71" i="28"/>
  <c r="I71" i="28"/>
  <c r="C20" i="28"/>
  <c r="J124" i="28"/>
  <c r="H132" i="28"/>
  <c r="L124" i="28"/>
  <c r="K124" i="28"/>
  <c r="I124" i="28"/>
  <c r="M124" i="28"/>
  <c r="I28" i="28"/>
  <c r="M28" i="28"/>
  <c r="L28" i="28"/>
  <c r="J28" i="28"/>
  <c r="K28" i="28"/>
  <c r="D104" i="28"/>
  <c r="E132" i="28"/>
  <c r="L72" i="28"/>
  <c r="J72" i="28"/>
  <c r="L17" i="28"/>
  <c r="J17" i="28"/>
  <c r="C62" i="28"/>
  <c r="C132" i="28"/>
  <c r="D118" i="28"/>
  <c r="E90" i="28"/>
  <c r="L18" i="28"/>
  <c r="K18" i="28"/>
  <c r="J18" i="28"/>
  <c r="I18" i="28"/>
  <c r="M18" i="28"/>
  <c r="I65" i="28"/>
  <c r="J65" i="28"/>
  <c r="M65" i="28"/>
  <c r="L65" i="28"/>
  <c r="K65" i="28"/>
  <c r="M144" i="28"/>
  <c r="J144" i="28"/>
  <c r="I144" i="28"/>
  <c r="K144" i="28"/>
  <c r="L144" i="28"/>
  <c r="K111" i="28"/>
  <c r="J111" i="28"/>
  <c r="M111" i="28"/>
  <c r="L111" i="28"/>
  <c r="I111" i="28"/>
  <c r="I117" i="28"/>
  <c r="M117" i="28"/>
  <c r="L117" i="28"/>
  <c r="K117" i="28"/>
  <c r="J117" i="28"/>
  <c r="M130" i="28"/>
  <c r="L130" i="28"/>
  <c r="I130" i="28"/>
  <c r="J130" i="28"/>
  <c r="K130" i="28"/>
  <c r="L159" i="28"/>
  <c r="K159" i="28"/>
  <c r="M159" i="28"/>
  <c r="J159" i="28"/>
  <c r="I159" i="28"/>
  <c r="L155" i="28"/>
  <c r="K155" i="28"/>
  <c r="M155" i="28"/>
  <c r="J155" i="28"/>
  <c r="I155" i="28"/>
  <c r="G118" i="28"/>
  <c r="G34" i="28"/>
  <c r="K26" i="28"/>
  <c r="I26" i="28"/>
  <c r="F90" i="28"/>
  <c r="F118" i="28"/>
  <c r="O53" i="25"/>
  <c r="F53" i="25"/>
  <c r="F56" i="25"/>
  <c r="O56" i="25"/>
  <c r="J267" i="24"/>
  <c r="L267" i="24"/>
  <c r="J211" i="24"/>
  <c r="L211" i="24"/>
  <c r="O258" i="24"/>
  <c r="N258" i="24"/>
  <c r="L122" i="24"/>
  <c r="N122" i="24"/>
  <c r="N233" i="24"/>
  <c r="O233" i="24"/>
  <c r="F211" i="24"/>
  <c r="H211" i="24"/>
  <c r="F165" i="24"/>
  <c r="F61" i="24"/>
  <c r="H61" i="24"/>
  <c r="F58" i="24"/>
  <c r="L81" i="24"/>
  <c r="Z10" i="22"/>
  <c r="X10" i="22"/>
  <c r="F12" i="24"/>
  <c r="H12" i="24"/>
  <c r="F195" i="24"/>
  <c r="G9" i="19"/>
  <c r="J143" i="19" s="1"/>
  <c r="J100" i="19"/>
  <c r="J141" i="19"/>
  <c r="J90" i="19"/>
  <c r="G161" i="17"/>
  <c r="F149" i="17"/>
  <c r="C133" i="17"/>
  <c r="E149" i="17"/>
  <c r="F77" i="17"/>
  <c r="D147" i="17"/>
  <c r="E77" i="17"/>
  <c r="K98" i="13"/>
  <c r="I98" i="13"/>
  <c r="V42" i="12"/>
  <c r="U42" i="12"/>
  <c r="T20" i="13"/>
  <c r="Z16" i="13"/>
  <c r="X16" i="13"/>
  <c r="G104" i="13"/>
  <c r="M156" i="13"/>
  <c r="L156" i="13"/>
  <c r="K156" i="13"/>
  <c r="J156" i="13"/>
  <c r="I156" i="13"/>
  <c r="J31" i="10"/>
  <c r="L31" i="10"/>
  <c r="F277" i="8"/>
  <c r="M15" i="12"/>
  <c r="L15" i="12"/>
  <c r="J15" i="12"/>
  <c r="I15" i="12"/>
  <c r="N15" i="12"/>
  <c r="K15" i="12"/>
  <c r="L63" i="10"/>
  <c r="J238" i="8"/>
  <c r="L238" i="8"/>
  <c r="J60" i="8"/>
  <c r="L60" i="8"/>
  <c r="V16" i="12"/>
  <c r="U16" i="12"/>
  <c r="X16" i="12"/>
  <c r="L283" i="8"/>
  <c r="H169" i="8"/>
  <c r="J169" i="8"/>
  <c r="H241" i="8"/>
  <c r="U20" i="6"/>
  <c r="T20" i="6"/>
  <c r="S20" i="6"/>
  <c r="W20" i="6"/>
  <c r="V20" i="6"/>
  <c r="K45" i="6"/>
  <c r="M45" i="6"/>
  <c r="L45" i="6"/>
  <c r="J45" i="6"/>
  <c r="I45" i="6"/>
  <c r="J7" i="6"/>
  <c r="L7" i="6"/>
  <c r="M7" i="6"/>
  <c r="K7" i="6"/>
  <c r="I7" i="6"/>
  <c r="T24" i="6"/>
  <c r="V24" i="6"/>
  <c r="J50" i="5"/>
  <c r="L50" i="5"/>
  <c r="V44" i="5"/>
  <c r="T44" i="5"/>
  <c r="L177" i="3"/>
  <c r="K177" i="3"/>
  <c r="J177" i="3"/>
  <c r="N177" i="3"/>
  <c r="I188" i="3"/>
  <c r="M177" i="3"/>
  <c r="K10" i="2"/>
  <c r="J10" i="2"/>
  <c r="J114" i="13"/>
  <c r="I114" i="13"/>
  <c r="M114" i="13"/>
  <c r="L114" i="13"/>
  <c r="K114" i="13"/>
  <c r="L72" i="13"/>
  <c r="J72" i="13"/>
  <c r="F34" i="13"/>
  <c r="Z8" i="13"/>
  <c r="X8" i="13"/>
  <c r="Z11" i="15"/>
  <c r="Y11" i="15"/>
  <c r="X11" i="15"/>
  <c r="W11" i="15"/>
  <c r="AA11" i="15"/>
  <c r="U14" i="14"/>
  <c r="F160" i="13"/>
  <c r="K137" i="13"/>
  <c r="J137" i="13"/>
  <c r="I137" i="13"/>
  <c r="M137" i="13"/>
  <c r="L137" i="13"/>
  <c r="K94" i="13"/>
  <c r="J94" i="13"/>
  <c r="I94" i="13"/>
  <c r="L94" i="13"/>
  <c r="M94" i="13"/>
  <c r="L99" i="13"/>
  <c r="K99" i="13"/>
  <c r="J99" i="13"/>
  <c r="I99" i="13"/>
  <c r="M99" i="13"/>
  <c r="E90" i="13"/>
  <c r="G76" i="13"/>
  <c r="L22" i="13"/>
  <c r="K22" i="13"/>
  <c r="J22" i="13"/>
  <c r="I22" i="13"/>
  <c r="M22" i="13"/>
  <c r="L13" i="13"/>
  <c r="K13" i="13"/>
  <c r="J13" i="13"/>
  <c r="I13" i="13"/>
  <c r="M13" i="13"/>
  <c r="R23" i="14"/>
  <c r="D160" i="13"/>
  <c r="M139" i="13"/>
  <c r="L139" i="13"/>
  <c r="K139" i="13"/>
  <c r="J139" i="13"/>
  <c r="I139" i="13"/>
  <c r="M96" i="13"/>
  <c r="L96" i="13"/>
  <c r="K96" i="13"/>
  <c r="J96" i="13"/>
  <c r="I96" i="13"/>
  <c r="H104" i="13"/>
  <c r="W48" i="12"/>
  <c r="W32" i="12"/>
  <c r="W16" i="12"/>
  <c r="C53" i="12"/>
  <c r="A11" i="12"/>
  <c r="L10" i="10"/>
  <c r="N10" i="10"/>
  <c r="N32" i="12"/>
  <c r="L32" i="12"/>
  <c r="K32" i="12"/>
  <c r="J32" i="12"/>
  <c r="I32" i="12"/>
  <c r="M32" i="12"/>
  <c r="L54" i="10"/>
  <c r="H283" i="8"/>
  <c r="N255" i="8"/>
  <c r="O255" i="8"/>
  <c r="J237" i="8"/>
  <c r="F219" i="8"/>
  <c r="H209" i="8"/>
  <c r="J163" i="8"/>
  <c r="F145" i="8"/>
  <c r="L125" i="8"/>
  <c r="F101" i="8"/>
  <c r="H101" i="8"/>
  <c r="C118" i="13"/>
  <c r="J62" i="10"/>
  <c r="L62" i="10"/>
  <c r="W17" i="13"/>
  <c r="AA17" i="13"/>
  <c r="Z17" i="13"/>
  <c r="Y17" i="13"/>
  <c r="X17" i="13"/>
  <c r="M23" i="12"/>
  <c r="L23" i="12"/>
  <c r="J23" i="12"/>
  <c r="I23" i="12"/>
  <c r="N23" i="12"/>
  <c r="K23" i="12"/>
  <c r="K30" i="12"/>
  <c r="J30" i="12"/>
  <c r="N30" i="12"/>
  <c r="L30" i="12"/>
  <c r="I30" i="12"/>
  <c r="M30" i="12"/>
  <c r="I17" i="12"/>
  <c r="N17" i="12"/>
  <c r="M17" i="12"/>
  <c r="L17" i="12"/>
  <c r="K17" i="12"/>
  <c r="J17" i="12"/>
  <c r="I49" i="12"/>
  <c r="N49" i="12"/>
  <c r="M49" i="12"/>
  <c r="L49" i="12"/>
  <c r="K49" i="12"/>
  <c r="J49" i="12"/>
  <c r="L41" i="10"/>
  <c r="N31" i="10"/>
  <c r="O31" i="10"/>
  <c r="H284" i="8"/>
  <c r="J284" i="8"/>
  <c r="F256" i="8"/>
  <c r="H256" i="8"/>
  <c r="F236" i="8"/>
  <c r="J216" i="8"/>
  <c r="L216" i="8"/>
  <c r="H196" i="8"/>
  <c r="J196" i="8"/>
  <c r="F168" i="8"/>
  <c r="H168" i="8"/>
  <c r="F148" i="8"/>
  <c r="J128" i="8"/>
  <c r="L128" i="8"/>
  <c r="F102" i="8"/>
  <c r="H102" i="8"/>
  <c r="F56" i="8"/>
  <c r="H56" i="8"/>
  <c r="U20" i="13"/>
  <c r="X11" i="12"/>
  <c r="V11" i="12"/>
  <c r="U11" i="12"/>
  <c r="X13" i="12"/>
  <c r="X12" i="12"/>
  <c r="X45" i="12"/>
  <c r="V45" i="12"/>
  <c r="U45" i="12"/>
  <c r="V24" i="12"/>
  <c r="X24" i="12"/>
  <c r="U24" i="12"/>
  <c r="V56" i="12"/>
  <c r="X56" i="12"/>
  <c r="U56" i="12"/>
  <c r="U39" i="12"/>
  <c r="X39" i="12"/>
  <c r="V39" i="12"/>
  <c r="X42" i="12"/>
  <c r="G55" i="12"/>
  <c r="J16" i="12"/>
  <c r="I16" i="12"/>
  <c r="J48" i="12"/>
  <c r="I48" i="12"/>
  <c r="O56" i="10"/>
  <c r="N56" i="10"/>
  <c r="H21" i="10"/>
  <c r="J21" i="10"/>
  <c r="F273" i="8"/>
  <c r="H273" i="8"/>
  <c r="J255" i="8"/>
  <c r="L255" i="8"/>
  <c r="F229" i="8"/>
  <c r="H229" i="8"/>
  <c r="J211" i="8"/>
  <c r="L211" i="8"/>
  <c r="F185" i="8"/>
  <c r="H185" i="8"/>
  <c r="J167" i="8"/>
  <c r="L167" i="8"/>
  <c r="F141" i="8"/>
  <c r="H141" i="8"/>
  <c r="J123" i="8"/>
  <c r="L123" i="8"/>
  <c r="J33" i="10"/>
  <c r="F254" i="8"/>
  <c r="L64" i="10"/>
  <c r="L34" i="10"/>
  <c r="L15" i="10"/>
  <c r="J283" i="8"/>
  <c r="L273" i="8"/>
  <c r="F257" i="8"/>
  <c r="J239" i="8"/>
  <c r="L229" i="8"/>
  <c r="F213" i="8"/>
  <c r="J195" i="8"/>
  <c r="L185" i="8"/>
  <c r="F169" i="8"/>
  <c r="J151" i="8"/>
  <c r="L141" i="8"/>
  <c r="F125" i="8"/>
  <c r="H82" i="8"/>
  <c r="F61" i="8"/>
  <c r="V39" i="6"/>
  <c r="S39" i="6"/>
  <c r="W39" i="6"/>
  <c r="U39" i="6"/>
  <c r="T39" i="6"/>
  <c r="W40" i="6"/>
  <c r="I23" i="6"/>
  <c r="K23" i="6"/>
  <c r="M23" i="6"/>
  <c r="L23" i="6"/>
  <c r="J23" i="6"/>
  <c r="U43" i="5"/>
  <c r="S43" i="5"/>
  <c r="U35" i="5"/>
  <c r="S35" i="5"/>
  <c r="S27" i="5"/>
  <c r="U27" i="5"/>
  <c r="U19" i="5"/>
  <c r="S19" i="5"/>
  <c r="F195" i="3"/>
  <c r="J36" i="2"/>
  <c r="K36" i="2"/>
  <c r="F18" i="10"/>
  <c r="L40" i="6"/>
  <c r="I40" i="6"/>
  <c r="J40" i="6"/>
  <c r="M40" i="6"/>
  <c r="K40" i="6"/>
  <c r="W17" i="6"/>
  <c r="T17" i="6"/>
  <c r="S17" i="6"/>
  <c r="V17" i="6"/>
  <c r="U17" i="6"/>
  <c r="M211" i="3"/>
  <c r="L211" i="3"/>
  <c r="E189" i="3"/>
  <c r="M156" i="3"/>
  <c r="L156" i="3"/>
  <c r="M43" i="6"/>
  <c r="J43" i="6"/>
  <c r="K43" i="6"/>
  <c r="I43" i="6"/>
  <c r="L43" i="6"/>
  <c r="M47" i="6"/>
  <c r="U36" i="6"/>
  <c r="W36" i="6"/>
  <c r="V36" i="6"/>
  <c r="T36" i="6"/>
  <c r="S36" i="6"/>
  <c r="W38" i="6"/>
  <c r="U35" i="6"/>
  <c r="W35" i="6"/>
  <c r="V35" i="6"/>
  <c r="T35" i="6"/>
  <c r="S35" i="6"/>
  <c r="W34" i="6"/>
  <c r="T34" i="6"/>
  <c r="U34" i="6"/>
  <c r="S34" i="6"/>
  <c r="V34" i="6"/>
  <c r="K46" i="6"/>
  <c r="L46" i="6"/>
  <c r="J46" i="6"/>
  <c r="I46" i="6"/>
  <c r="M46" i="6"/>
  <c r="M20" i="6"/>
  <c r="J20" i="6"/>
  <c r="L20" i="6"/>
  <c r="K20" i="6"/>
  <c r="I20" i="6"/>
  <c r="J38" i="5"/>
  <c r="M38" i="5"/>
  <c r="I38" i="5"/>
  <c r="L38" i="5"/>
  <c r="K38" i="5"/>
  <c r="T28" i="5"/>
  <c r="S28" i="5"/>
  <c r="V28" i="5"/>
  <c r="W28" i="5"/>
  <c r="U28" i="5"/>
  <c r="K63" i="2"/>
  <c r="J63" i="2"/>
  <c r="K41" i="5"/>
  <c r="J41" i="5"/>
  <c r="I41" i="5"/>
  <c r="M41" i="5"/>
  <c r="L41" i="5"/>
  <c r="K33" i="5"/>
  <c r="J33" i="5"/>
  <c r="I33" i="5"/>
  <c r="M33" i="5"/>
  <c r="L33" i="5"/>
  <c r="L159" i="3"/>
  <c r="E192" i="3"/>
  <c r="M159" i="3"/>
  <c r="J82" i="8"/>
  <c r="L82" i="8"/>
  <c r="L59" i="8"/>
  <c r="V46" i="6"/>
  <c r="S46" i="6"/>
  <c r="W46" i="6"/>
  <c r="U46" i="6"/>
  <c r="T46" i="6"/>
  <c r="K72" i="2"/>
  <c r="J72" i="2"/>
  <c r="K34" i="2"/>
  <c r="J34" i="2"/>
  <c r="F78" i="8"/>
  <c r="H78" i="8"/>
  <c r="H63" i="8"/>
  <c r="J63" i="8"/>
  <c r="J50" i="6"/>
  <c r="L50" i="6"/>
  <c r="I50" i="6"/>
  <c r="M50" i="6"/>
  <c r="K50" i="6"/>
  <c r="T40" i="6"/>
  <c r="V40" i="6"/>
  <c r="V22" i="6"/>
  <c r="T22" i="6"/>
  <c r="U45" i="5"/>
  <c r="S45" i="5"/>
  <c r="U37" i="5"/>
  <c r="S37" i="5"/>
  <c r="U29" i="5"/>
  <c r="S29" i="5"/>
  <c r="U21" i="5"/>
  <c r="S21" i="5"/>
  <c r="H195" i="3"/>
  <c r="M21" i="2"/>
  <c r="L21" i="2"/>
  <c r="F31" i="10"/>
  <c r="H31" i="10"/>
  <c r="L48" i="5"/>
  <c r="J48" i="5"/>
  <c r="J23" i="5"/>
  <c r="L23" i="5"/>
  <c r="L143" i="3"/>
  <c r="K143" i="3"/>
  <c r="J143" i="3"/>
  <c r="N143" i="3"/>
  <c r="M143" i="3"/>
  <c r="V19" i="5"/>
  <c r="T19" i="5"/>
  <c r="G196" i="3"/>
  <c r="N215" i="3"/>
  <c r="M215" i="3"/>
  <c r="L215" i="3"/>
  <c r="K215" i="3"/>
  <c r="J215" i="3"/>
  <c r="L153" i="3"/>
  <c r="K153" i="3"/>
  <c r="J153" i="3"/>
  <c r="N153" i="3"/>
  <c r="M153" i="3"/>
  <c r="I186" i="3"/>
  <c r="N163" i="3"/>
  <c r="N156" i="3"/>
  <c r="N159" i="3"/>
  <c r="L185" i="3"/>
  <c r="K185" i="3"/>
  <c r="J185" i="3"/>
  <c r="N185" i="3"/>
  <c r="I196" i="3"/>
  <c r="M185" i="3"/>
  <c r="J162" i="3"/>
  <c r="N162" i="3"/>
  <c r="L162" i="3"/>
  <c r="M162" i="3"/>
  <c r="K162" i="3"/>
  <c r="J217" i="3"/>
  <c r="N217" i="3"/>
  <c r="L217" i="3"/>
  <c r="K217" i="3"/>
  <c r="M217" i="3"/>
  <c r="N171" i="3"/>
  <c r="M171" i="3"/>
  <c r="L171" i="3"/>
  <c r="J171" i="3"/>
  <c r="K171" i="3"/>
  <c r="K20" i="2"/>
  <c r="J20" i="2"/>
  <c r="J8" i="2"/>
  <c r="K8" i="2"/>
  <c r="M130" i="3"/>
  <c r="K130" i="3"/>
  <c r="J130" i="3"/>
  <c r="L130" i="3"/>
  <c r="M126" i="3"/>
  <c r="L126" i="3"/>
  <c r="K126" i="3"/>
  <c r="J126" i="3"/>
  <c r="M197" i="3"/>
  <c r="L197" i="3"/>
  <c r="M132" i="3"/>
  <c r="L132" i="3"/>
  <c r="K132" i="3"/>
  <c r="J132" i="3"/>
  <c r="L217" i="24"/>
  <c r="N207" i="24"/>
  <c r="O207" i="24"/>
  <c r="O187" i="24"/>
  <c r="L165" i="24"/>
  <c r="N165" i="24"/>
  <c r="J145" i="24"/>
  <c r="L145" i="24"/>
  <c r="F38" i="25"/>
  <c r="H256" i="24"/>
  <c r="J256" i="24"/>
  <c r="O232" i="24"/>
  <c r="N232" i="24"/>
  <c r="O34" i="25"/>
  <c r="N34" i="25"/>
  <c r="J260" i="24"/>
  <c r="H236" i="24"/>
  <c r="O188" i="24"/>
  <c r="J168" i="24"/>
  <c r="L168" i="24"/>
  <c r="H148" i="24"/>
  <c r="J148" i="24"/>
  <c r="J263" i="24"/>
  <c r="L263" i="24"/>
  <c r="H239" i="24"/>
  <c r="J239" i="24"/>
  <c r="J229" i="24"/>
  <c r="L229" i="24"/>
  <c r="H209" i="24"/>
  <c r="J209" i="24"/>
  <c r="J171" i="24"/>
  <c r="L171" i="24"/>
  <c r="H151" i="24"/>
  <c r="J151" i="24"/>
  <c r="J141" i="24"/>
  <c r="L141" i="24"/>
  <c r="H121" i="24"/>
  <c r="J121" i="24"/>
  <c r="F98" i="24"/>
  <c r="H98" i="24"/>
  <c r="F264" i="24"/>
  <c r="F219" i="24"/>
  <c r="H219" i="24"/>
  <c r="F212" i="24"/>
  <c r="H212" i="24"/>
  <c r="F82" i="24"/>
  <c r="H82" i="24"/>
  <c r="F55" i="24"/>
  <c r="H55" i="24"/>
  <c r="L64" i="25"/>
  <c r="L43" i="25"/>
  <c r="F167" i="24"/>
  <c r="H167" i="24"/>
  <c r="F171" i="24"/>
  <c r="H171" i="24"/>
  <c r="J79" i="24"/>
  <c r="F56" i="24"/>
  <c r="H56" i="24"/>
  <c r="O75" i="24"/>
  <c r="F43" i="24"/>
  <c r="H43" i="24"/>
  <c r="J53" i="24"/>
  <c r="L53" i="24"/>
  <c r="L85" i="24"/>
  <c r="J60" i="24"/>
  <c r="L60" i="24"/>
  <c r="J64" i="24"/>
  <c r="L64" i="24"/>
  <c r="F145" i="24"/>
  <c r="H145" i="24"/>
  <c r="F13" i="24"/>
  <c r="H13" i="24"/>
  <c r="F20" i="24"/>
  <c r="H20" i="24"/>
  <c r="F231" i="24"/>
  <c r="F189" i="24"/>
  <c r="H189" i="24"/>
  <c r="F193" i="24"/>
  <c r="H193" i="24"/>
  <c r="Y15" i="22"/>
  <c r="X15" i="22"/>
  <c r="AA15" i="22"/>
  <c r="AB15" i="22"/>
  <c r="Z15" i="22"/>
  <c r="V21" i="22"/>
  <c r="F121" i="24"/>
  <c r="F131" i="24"/>
  <c r="H131" i="24"/>
  <c r="J99" i="19"/>
  <c r="G105" i="19"/>
  <c r="J84" i="19"/>
  <c r="G91" i="19"/>
  <c r="G79" i="19"/>
  <c r="J80" i="19"/>
  <c r="W51" i="19"/>
  <c r="J47" i="19"/>
  <c r="W49" i="19"/>
  <c r="J39" i="19"/>
  <c r="J28" i="19"/>
  <c r="J17" i="19"/>
  <c r="J103" i="19"/>
  <c r="J125" i="19"/>
  <c r="G133" i="19"/>
  <c r="J136" i="19"/>
  <c r="G135" i="19"/>
  <c r="J144" i="19"/>
  <c r="J156" i="19"/>
  <c r="M118" i="17"/>
  <c r="L118" i="17"/>
  <c r="K118" i="17"/>
  <c r="J118" i="17"/>
  <c r="I118" i="17"/>
  <c r="F107" i="17"/>
  <c r="E93" i="17"/>
  <c r="D79" i="17"/>
  <c r="M67" i="17"/>
  <c r="L67" i="17"/>
  <c r="K67" i="17"/>
  <c r="J67" i="17"/>
  <c r="I67" i="17"/>
  <c r="AA10" i="17"/>
  <c r="Z10" i="17"/>
  <c r="Y10" i="17"/>
  <c r="X10" i="17"/>
  <c r="V9" i="17"/>
  <c r="W10" i="17"/>
  <c r="L141" i="17"/>
  <c r="K141" i="17"/>
  <c r="J141" i="17"/>
  <c r="M141" i="17"/>
  <c r="I141" i="17"/>
  <c r="I159" i="17"/>
  <c r="M159" i="17"/>
  <c r="K159" i="17"/>
  <c r="J159" i="17"/>
  <c r="L159" i="17"/>
  <c r="W12" i="16"/>
  <c r="Z12" i="16"/>
  <c r="Y12" i="16"/>
  <c r="X12" i="16"/>
  <c r="F147" i="17"/>
  <c r="G149" i="17"/>
  <c r="C107" i="17"/>
  <c r="K66" i="17"/>
  <c r="J66" i="17"/>
  <c r="I66" i="17"/>
  <c r="M66" i="17"/>
  <c r="H65" i="17"/>
  <c r="L66" i="17"/>
  <c r="S9" i="17"/>
  <c r="Z19" i="16"/>
  <c r="X19" i="16"/>
  <c r="J62" i="17"/>
  <c r="I62" i="17"/>
  <c r="M76" i="17"/>
  <c r="L76" i="17"/>
  <c r="K76" i="17"/>
  <c r="J76" i="17"/>
  <c r="I76" i="17"/>
  <c r="F65" i="17"/>
  <c r="E51" i="17"/>
  <c r="Z18" i="16"/>
  <c r="Y18" i="16"/>
  <c r="X18" i="16"/>
  <c r="W18" i="16"/>
  <c r="M108" i="17"/>
  <c r="H107" i="17"/>
  <c r="L108" i="17"/>
  <c r="K108" i="17"/>
  <c r="J108" i="17"/>
  <c r="I108" i="17"/>
  <c r="G93" i="17"/>
  <c r="S21" i="16"/>
  <c r="U21" i="15"/>
  <c r="Y13" i="15"/>
  <c r="W13" i="15"/>
  <c r="T14" i="14"/>
  <c r="G132" i="13"/>
  <c r="I124" i="13"/>
  <c r="K124" i="13"/>
  <c r="M78" i="13"/>
  <c r="L78" i="13"/>
  <c r="K78" i="13"/>
  <c r="J78" i="13"/>
  <c r="I78" i="13"/>
  <c r="K64" i="13"/>
  <c r="I64" i="13"/>
  <c r="M19" i="13"/>
  <c r="L19" i="13"/>
  <c r="K19" i="13"/>
  <c r="J19" i="13"/>
  <c r="I19" i="13"/>
  <c r="E55" i="12"/>
  <c r="T20" i="14"/>
  <c r="V20" i="14"/>
  <c r="U20" i="14"/>
  <c r="I155" i="13"/>
  <c r="K155" i="13"/>
  <c r="F132" i="13"/>
  <c r="I109" i="13"/>
  <c r="M109" i="13"/>
  <c r="L109" i="13"/>
  <c r="K109" i="13"/>
  <c r="J109" i="13"/>
  <c r="J93" i="13"/>
  <c r="L93" i="13"/>
  <c r="I66" i="13"/>
  <c r="M66" i="13"/>
  <c r="L66" i="13"/>
  <c r="J66" i="13"/>
  <c r="K66" i="13"/>
  <c r="J10" i="13"/>
  <c r="L10" i="13"/>
  <c r="W42" i="12"/>
  <c r="W26" i="12"/>
  <c r="W13" i="12"/>
  <c r="L158" i="13"/>
  <c r="J158" i="13"/>
  <c r="L98" i="13"/>
  <c r="J98" i="13"/>
  <c r="J71" i="13"/>
  <c r="I71" i="13"/>
  <c r="M71" i="13"/>
  <c r="L71" i="13"/>
  <c r="K71" i="13"/>
  <c r="J55" i="13"/>
  <c r="L55" i="13"/>
  <c r="G48" i="13"/>
  <c r="J8" i="13"/>
  <c r="I8" i="13"/>
  <c r="M8" i="13"/>
  <c r="K8" i="13"/>
  <c r="L8" i="13"/>
  <c r="M115" i="13"/>
  <c r="M10" i="13"/>
  <c r="M55" i="13"/>
  <c r="M93" i="13"/>
  <c r="M67" i="13"/>
  <c r="M158" i="13"/>
  <c r="M58" i="13"/>
  <c r="M41" i="13"/>
  <c r="M98" i="13"/>
  <c r="M153" i="13"/>
  <c r="M136" i="13"/>
  <c r="M124" i="13"/>
  <c r="M18" i="13"/>
  <c r="M38" i="13"/>
  <c r="M144" i="13"/>
  <c r="M32" i="13"/>
  <c r="M24" i="13"/>
  <c r="M141" i="13"/>
  <c r="M14" i="13"/>
  <c r="M64" i="13"/>
  <c r="M89" i="13"/>
  <c r="M127" i="13"/>
  <c r="M84" i="13"/>
  <c r="M81" i="13"/>
  <c r="M46" i="13"/>
  <c r="M150" i="13"/>
  <c r="M110" i="13"/>
  <c r="M155" i="13"/>
  <c r="M101" i="13"/>
  <c r="M107" i="13"/>
  <c r="M75" i="13"/>
  <c r="M29" i="13"/>
  <c r="M50" i="13"/>
  <c r="M72" i="13"/>
  <c r="K120" i="13"/>
  <c r="J120" i="13"/>
  <c r="I120" i="13"/>
  <c r="M120" i="13"/>
  <c r="L120" i="13"/>
  <c r="W39" i="12"/>
  <c r="W23" i="12"/>
  <c r="D146" i="13"/>
  <c r="L125" i="13"/>
  <c r="K125" i="13"/>
  <c r="J125" i="13"/>
  <c r="I125" i="13"/>
  <c r="M125" i="13"/>
  <c r="H132" i="13"/>
  <c r="G118" i="13"/>
  <c r="F104" i="13"/>
  <c r="L82" i="13"/>
  <c r="K82" i="13"/>
  <c r="J82" i="13"/>
  <c r="I82" i="13"/>
  <c r="H90" i="13"/>
  <c r="M82" i="13"/>
  <c r="Q20" i="13"/>
  <c r="K28" i="12"/>
  <c r="L28" i="12"/>
  <c r="W9" i="12"/>
  <c r="AA12" i="15"/>
  <c r="Z12" i="15"/>
  <c r="Y12" i="15"/>
  <c r="X12" i="15"/>
  <c r="W12" i="15"/>
  <c r="V16" i="14"/>
  <c r="U16" i="14"/>
  <c r="T16" i="14"/>
  <c r="S23" i="14"/>
  <c r="M79" i="13"/>
  <c r="L79" i="13"/>
  <c r="K79" i="13"/>
  <c r="J79" i="13"/>
  <c r="I79" i="13"/>
  <c r="M61" i="13"/>
  <c r="L61" i="13"/>
  <c r="K61" i="13"/>
  <c r="J61" i="13"/>
  <c r="I61" i="13"/>
  <c r="F55" i="12"/>
  <c r="N9" i="12"/>
  <c r="M9" i="12"/>
  <c r="K9" i="12"/>
  <c r="J9" i="12"/>
  <c r="I9" i="12"/>
  <c r="H56" i="12"/>
  <c r="L9" i="12"/>
  <c r="L21" i="10"/>
  <c r="J273" i="8"/>
  <c r="F255" i="8"/>
  <c r="L235" i="8"/>
  <c r="H217" i="8"/>
  <c r="N189" i="8"/>
  <c r="O189" i="8"/>
  <c r="J171" i="8"/>
  <c r="F153" i="8"/>
  <c r="H143" i="8"/>
  <c r="O55" i="8"/>
  <c r="N55" i="8"/>
  <c r="F60" i="10"/>
  <c r="Y10" i="13"/>
  <c r="X10" i="13"/>
  <c r="W10" i="13"/>
  <c r="AA10" i="13"/>
  <c r="Z10" i="13"/>
  <c r="N52" i="12"/>
  <c r="L52" i="12"/>
  <c r="K52" i="12"/>
  <c r="J52" i="12"/>
  <c r="I52" i="12"/>
  <c r="M52" i="12"/>
  <c r="M27" i="12"/>
  <c r="L27" i="12"/>
  <c r="J27" i="12"/>
  <c r="I27" i="12"/>
  <c r="N27" i="12"/>
  <c r="K27" i="12"/>
  <c r="L8" i="12"/>
  <c r="K8" i="12"/>
  <c r="I8" i="12"/>
  <c r="H55" i="12"/>
  <c r="J8" i="12"/>
  <c r="N8" i="12"/>
  <c r="M8" i="12"/>
  <c r="K34" i="12"/>
  <c r="J34" i="12"/>
  <c r="N34" i="12"/>
  <c r="I34" i="12"/>
  <c r="M34" i="12"/>
  <c r="L34" i="12"/>
  <c r="I21" i="12"/>
  <c r="N21" i="12"/>
  <c r="M21" i="12"/>
  <c r="L21" i="12"/>
  <c r="J21" i="12"/>
  <c r="K21" i="12"/>
  <c r="N24" i="12"/>
  <c r="F61" i="10"/>
  <c r="H61" i="10"/>
  <c r="J274" i="8"/>
  <c r="L274" i="8"/>
  <c r="H254" i="8"/>
  <c r="J254" i="8"/>
  <c r="L214" i="8"/>
  <c r="J186" i="8"/>
  <c r="L186" i="8"/>
  <c r="H166" i="8"/>
  <c r="J166" i="8"/>
  <c r="L126" i="8"/>
  <c r="L85" i="8"/>
  <c r="F37" i="8"/>
  <c r="H37" i="8"/>
  <c r="K42" i="6"/>
  <c r="I42" i="6"/>
  <c r="J14" i="6"/>
  <c r="L14" i="6"/>
  <c r="Y16" i="13"/>
  <c r="W16" i="13"/>
  <c r="X17" i="12"/>
  <c r="V17" i="12"/>
  <c r="U17" i="12"/>
  <c r="X49" i="12"/>
  <c r="V49" i="12"/>
  <c r="U49" i="12"/>
  <c r="V28" i="12"/>
  <c r="X28" i="12"/>
  <c r="U28" i="12"/>
  <c r="U43" i="12"/>
  <c r="X43" i="12"/>
  <c r="V43" i="12"/>
  <c r="A14" i="12"/>
  <c r="F56" i="10"/>
  <c r="H56" i="10"/>
  <c r="L17" i="10"/>
  <c r="F281" i="8"/>
  <c r="H281" i="8"/>
  <c r="J263" i="8"/>
  <c r="L263" i="8"/>
  <c r="L253" i="8"/>
  <c r="N253" i="8"/>
  <c r="F237" i="8"/>
  <c r="H237" i="8"/>
  <c r="J219" i="8"/>
  <c r="L219" i="8"/>
  <c r="L209" i="8"/>
  <c r="N209" i="8"/>
  <c r="F193" i="8"/>
  <c r="H193" i="8"/>
  <c r="J175" i="8"/>
  <c r="L175" i="8"/>
  <c r="L165" i="8"/>
  <c r="N165" i="8"/>
  <c r="F149" i="8"/>
  <c r="H149" i="8"/>
  <c r="J131" i="8"/>
  <c r="L131" i="8"/>
  <c r="L121" i="8"/>
  <c r="N121" i="8"/>
  <c r="F240" i="8"/>
  <c r="O54" i="10"/>
  <c r="N54" i="10"/>
  <c r="O13" i="10"/>
  <c r="N13" i="10"/>
  <c r="L281" i="8"/>
  <c r="H255" i="8"/>
  <c r="L237" i="8"/>
  <c r="H211" i="8"/>
  <c r="L193" i="8"/>
  <c r="H167" i="8"/>
  <c r="L149" i="8"/>
  <c r="H123" i="8"/>
  <c r="L78" i="8"/>
  <c r="F38" i="8"/>
  <c r="H38" i="8"/>
  <c r="K16" i="6"/>
  <c r="I16" i="6"/>
  <c r="J85" i="8"/>
  <c r="F59" i="8"/>
  <c r="K10" i="5"/>
  <c r="I10" i="5"/>
  <c r="H194" i="3"/>
  <c r="J32" i="2"/>
  <c r="K32" i="2"/>
  <c r="O9" i="10"/>
  <c r="F9" i="10"/>
  <c r="I48" i="5"/>
  <c r="K48" i="5"/>
  <c r="E195" i="3"/>
  <c r="O75" i="8"/>
  <c r="N75" i="8"/>
  <c r="U44" i="6"/>
  <c r="T44" i="6"/>
  <c r="W44" i="6"/>
  <c r="V44" i="6"/>
  <c r="S44" i="6"/>
  <c r="U43" i="6"/>
  <c r="W43" i="6"/>
  <c r="V43" i="6"/>
  <c r="T43" i="6"/>
  <c r="S43" i="6"/>
  <c r="W47" i="6"/>
  <c r="W42" i="6"/>
  <c r="T42" i="6"/>
  <c r="S42" i="6"/>
  <c r="V42" i="6"/>
  <c r="U42" i="6"/>
  <c r="M28" i="6"/>
  <c r="J28" i="6"/>
  <c r="K28" i="6"/>
  <c r="L28" i="6"/>
  <c r="I28" i="6"/>
  <c r="J46" i="5"/>
  <c r="I46" i="5"/>
  <c r="M46" i="5"/>
  <c r="L46" i="5"/>
  <c r="K46" i="5"/>
  <c r="K49" i="5"/>
  <c r="J49" i="5"/>
  <c r="I49" i="5"/>
  <c r="M49" i="5"/>
  <c r="L49" i="5"/>
  <c r="M210" i="3"/>
  <c r="L210" i="3"/>
  <c r="E188" i="3"/>
  <c r="J79" i="8"/>
  <c r="L79" i="8"/>
  <c r="L53" i="8"/>
  <c r="N53" i="8"/>
  <c r="M27" i="6"/>
  <c r="J27" i="6"/>
  <c r="L27" i="6"/>
  <c r="K27" i="6"/>
  <c r="I27" i="6"/>
  <c r="L13" i="6"/>
  <c r="I13" i="6"/>
  <c r="M13" i="6"/>
  <c r="K13" i="6"/>
  <c r="J13" i="6"/>
  <c r="V15" i="5"/>
  <c r="U15" i="5"/>
  <c r="T15" i="5"/>
  <c r="S15" i="5"/>
  <c r="W15" i="5"/>
  <c r="V7" i="5"/>
  <c r="U7" i="5"/>
  <c r="T7" i="5"/>
  <c r="S7" i="5"/>
  <c r="W7" i="5"/>
  <c r="W8" i="5"/>
  <c r="W10" i="5"/>
  <c r="H196" i="3"/>
  <c r="K66" i="2"/>
  <c r="J66" i="2"/>
  <c r="M19" i="2"/>
  <c r="L19" i="2"/>
  <c r="K19" i="2"/>
  <c r="J19" i="2"/>
  <c r="F41" i="10"/>
  <c r="H41" i="10"/>
  <c r="F86" i="8"/>
  <c r="H86" i="8"/>
  <c r="H57" i="8"/>
  <c r="J57" i="8"/>
  <c r="T13" i="6"/>
  <c r="V13" i="6"/>
  <c r="W13" i="6"/>
  <c r="S13" i="6"/>
  <c r="U13" i="6"/>
  <c r="W13" i="5"/>
  <c r="V13" i="5"/>
  <c r="U13" i="5"/>
  <c r="T13" i="5"/>
  <c r="S13" i="5"/>
  <c r="F192" i="3"/>
  <c r="K57" i="2"/>
  <c r="J57" i="2"/>
  <c r="F39" i="10"/>
  <c r="H39" i="10"/>
  <c r="N214" i="3"/>
  <c r="M214" i="3"/>
  <c r="L214" i="3"/>
  <c r="J214" i="3"/>
  <c r="K214" i="3"/>
  <c r="F17" i="2"/>
  <c r="N160" i="3"/>
  <c r="M160" i="3"/>
  <c r="L160" i="3"/>
  <c r="K160" i="3"/>
  <c r="J160" i="3"/>
  <c r="L10" i="5"/>
  <c r="J10" i="5"/>
  <c r="L31" i="5"/>
  <c r="J31" i="5"/>
  <c r="L51" i="5"/>
  <c r="J51" i="5"/>
  <c r="T27" i="5"/>
  <c r="V27" i="5"/>
  <c r="F42" i="2"/>
  <c r="L157" i="3"/>
  <c r="K157" i="3"/>
  <c r="J157" i="3"/>
  <c r="N157" i="3"/>
  <c r="M157" i="3"/>
  <c r="I190" i="3"/>
  <c r="L208" i="3"/>
  <c r="K208" i="3"/>
  <c r="J208" i="3"/>
  <c r="N208" i="3"/>
  <c r="M208" i="3"/>
  <c r="N218" i="3"/>
  <c r="N211" i="3"/>
  <c r="N210" i="3"/>
  <c r="J166" i="3"/>
  <c r="N166" i="3"/>
  <c r="L166" i="3"/>
  <c r="M166" i="3"/>
  <c r="K166" i="3"/>
  <c r="J12" i="2"/>
  <c r="K12" i="2"/>
  <c r="M44" i="2"/>
  <c r="L44" i="2"/>
  <c r="K128" i="3"/>
  <c r="J128" i="3"/>
  <c r="M128" i="3"/>
  <c r="L128" i="3"/>
  <c r="H261" i="24"/>
  <c r="J261" i="24"/>
  <c r="F217" i="24"/>
  <c r="L195" i="24"/>
  <c r="N185" i="24"/>
  <c r="O185" i="24"/>
  <c r="O165" i="24"/>
  <c r="L143" i="24"/>
  <c r="N143" i="24"/>
  <c r="J123" i="24"/>
  <c r="L123" i="24"/>
  <c r="L258" i="24"/>
  <c r="L196" i="24"/>
  <c r="O186" i="24"/>
  <c r="N186" i="24"/>
  <c r="L166" i="24"/>
  <c r="N166" i="24"/>
  <c r="F60" i="25"/>
  <c r="L261" i="24"/>
  <c r="N189" i="24"/>
  <c r="O189" i="24"/>
  <c r="L169" i="24"/>
  <c r="F258" i="24"/>
  <c r="H258" i="24"/>
  <c r="F208" i="24"/>
  <c r="H208" i="24"/>
  <c r="F170" i="24"/>
  <c r="H80" i="24"/>
  <c r="J80" i="24"/>
  <c r="L54" i="25"/>
  <c r="L38" i="25"/>
  <c r="F175" i="24"/>
  <c r="H175" i="24"/>
  <c r="F87" i="24"/>
  <c r="F80" i="24"/>
  <c r="O77" i="24"/>
  <c r="H54" i="24"/>
  <c r="J85" i="24"/>
  <c r="F35" i="24"/>
  <c r="H35" i="24"/>
  <c r="O54" i="24"/>
  <c r="N54" i="24"/>
  <c r="N55" i="24"/>
  <c r="O55" i="24"/>
  <c r="L82" i="24"/>
  <c r="J87" i="24"/>
  <c r="L87" i="24"/>
  <c r="F153" i="24"/>
  <c r="H153" i="24"/>
  <c r="F11" i="24"/>
  <c r="H11" i="24"/>
  <c r="F236" i="24"/>
  <c r="F229" i="24"/>
  <c r="H229" i="24"/>
  <c r="F197" i="24"/>
  <c r="H197" i="24"/>
  <c r="F190" i="24"/>
  <c r="H190" i="24"/>
  <c r="Z16" i="22"/>
  <c r="Y16" i="22"/>
  <c r="X16" i="22"/>
  <c r="AB16" i="22"/>
  <c r="AA16" i="22"/>
  <c r="X14" i="22"/>
  <c r="AB14" i="22"/>
  <c r="Z14" i="22"/>
  <c r="AA14" i="22"/>
  <c r="Y14" i="22"/>
  <c r="Z12" i="22"/>
  <c r="X12" i="22"/>
  <c r="F122" i="24"/>
  <c r="H122" i="24"/>
  <c r="F120" i="24"/>
  <c r="H120" i="24"/>
  <c r="O105" i="19"/>
  <c r="J44" i="19"/>
  <c r="O49" i="19"/>
  <c r="W37" i="19"/>
  <c r="J33" i="19"/>
  <c r="W35" i="19"/>
  <c r="J25" i="19"/>
  <c r="J14" i="19"/>
  <c r="W133" i="19"/>
  <c r="W135" i="19"/>
  <c r="O133" i="19"/>
  <c r="O135" i="19"/>
  <c r="R157" i="19"/>
  <c r="J104" i="19"/>
  <c r="J126" i="19"/>
  <c r="J137" i="19"/>
  <c r="J145" i="19"/>
  <c r="J160" i="19"/>
  <c r="J155" i="19"/>
  <c r="C65" i="17"/>
  <c r="I53" i="17"/>
  <c r="M131" i="17"/>
  <c r="K131" i="17"/>
  <c r="I131" i="17"/>
  <c r="L131" i="17"/>
  <c r="J131" i="17"/>
  <c r="L150" i="17"/>
  <c r="K150" i="17"/>
  <c r="J150" i="17"/>
  <c r="M150" i="17"/>
  <c r="H149" i="17"/>
  <c r="I150" i="17"/>
  <c r="L128" i="17"/>
  <c r="J128" i="17"/>
  <c r="I128" i="17"/>
  <c r="M128" i="17"/>
  <c r="K128" i="17"/>
  <c r="Q21" i="16"/>
  <c r="E133" i="17"/>
  <c r="I98" i="17"/>
  <c r="M98" i="17"/>
  <c r="L98" i="17"/>
  <c r="K98" i="17"/>
  <c r="J98" i="17"/>
  <c r="I72" i="17"/>
  <c r="M72" i="17"/>
  <c r="L72" i="17"/>
  <c r="K72" i="17"/>
  <c r="J72" i="17"/>
  <c r="J112" i="17"/>
  <c r="I112" i="17"/>
  <c r="M112" i="17"/>
  <c r="L112" i="17"/>
  <c r="K112" i="17"/>
  <c r="J86" i="17"/>
  <c r="I86" i="17"/>
  <c r="M86" i="17"/>
  <c r="L86" i="17"/>
  <c r="K86" i="17"/>
  <c r="X15" i="17"/>
  <c r="W15" i="17"/>
  <c r="AA15" i="17"/>
  <c r="Z15" i="17"/>
  <c r="Y15" i="17"/>
  <c r="M146" i="17"/>
  <c r="L146" i="17"/>
  <c r="K146" i="17"/>
  <c r="I146" i="17"/>
  <c r="J146" i="17"/>
  <c r="K117" i="17"/>
  <c r="J117" i="17"/>
  <c r="I117" i="17"/>
  <c r="M117" i="17"/>
  <c r="L117" i="17"/>
  <c r="E161" i="17"/>
  <c r="Y17" i="16"/>
  <c r="X17" i="16"/>
  <c r="W17" i="16"/>
  <c r="Z17" i="16"/>
  <c r="L88" i="17"/>
  <c r="K88" i="17"/>
  <c r="J88" i="17"/>
  <c r="I88" i="17"/>
  <c r="M88" i="17"/>
  <c r="Z20" i="17"/>
  <c r="Y20" i="17"/>
  <c r="X20" i="17"/>
  <c r="W20" i="17"/>
  <c r="AA20" i="17"/>
  <c r="R9" i="17"/>
  <c r="L138" i="17"/>
  <c r="J138" i="17"/>
  <c r="M102" i="17"/>
  <c r="L102" i="17"/>
  <c r="K102" i="17"/>
  <c r="J102" i="17"/>
  <c r="I102" i="17"/>
  <c r="Q9" i="17"/>
  <c r="M90" i="17"/>
  <c r="L90" i="17"/>
  <c r="K90" i="17"/>
  <c r="J90" i="17"/>
  <c r="I90" i="17"/>
  <c r="F79" i="17"/>
  <c r="E65" i="17"/>
  <c r="D51" i="17"/>
  <c r="M129" i="17"/>
  <c r="L129" i="17"/>
  <c r="K129" i="17"/>
  <c r="I129" i="17"/>
  <c r="J129" i="17"/>
  <c r="M113" i="17"/>
  <c r="L113" i="17"/>
  <c r="K113" i="17"/>
  <c r="J113" i="17"/>
  <c r="I113" i="17"/>
  <c r="M87" i="17"/>
  <c r="L87" i="17"/>
  <c r="K87" i="17"/>
  <c r="J87" i="17"/>
  <c r="I87" i="17"/>
  <c r="M70" i="17"/>
  <c r="L70" i="17"/>
  <c r="K70" i="17"/>
  <c r="J70" i="17"/>
  <c r="I70" i="17"/>
  <c r="U21" i="17"/>
  <c r="V13" i="14"/>
  <c r="T13" i="14"/>
  <c r="U13" i="14"/>
  <c r="H146" i="13"/>
  <c r="M138" i="13"/>
  <c r="L138" i="13"/>
  <c r="K138" i="13"/>
  <c r="I138" i="13"/>
  <c r="J138" i="13"/>
  <c r="I107" i="13"/>
  <c r="K107" i="13"/>
  <c r="K89" i="13"/>
  <c r="I89" i="13"/>
  <c r="M11" i="13"/>
  <c r="L11" i="13"/>
  <c r="K11" i="13"/>
  <c r="I11" i="13"/>
  <c r="J11" i="13"/>
  <c r="V13" i="12"/>
  <c r="U13" i="12"/>
  <c r="X14" i="15"/>
  <c r="W14" i="15"/>
  <c r="AA14" i="15"/>
  <c r="Z14" i="15"/>
  <c r="Y14" i="15"/>
  <c r="V21" i="15"/>
  <c r="L153" i="13"/>
  <c r="J153" i="13"/>
  <c r="G146" i="13"/>
  <c r="I92" i="13"/>
  <c r="M92" i="13"/>
  <c r="L92" i="13"/>
  <c r="K92" i="13"/>
  <c r="J92" i="13"/>
  <c r="L50" i="13"/>
  <c r="J50" i="13"/>
  <c r="J32" i="13"/>
  <c r="L32" i="13"/>
  <c r="L18" i="13"/>
  <c r="J18" i="13"/>
  <c r="F56" i="12"/>
  <c r="J157" i="13"/>
  <c r="I157" i="13"/>
  <c r="M157" i="13"/>
  <c r="L157" i="13"/>
  <c r="K157" i="13"/>
  <c r="J141" i="13"/>
  <c r="L141" i="13"/>
  <c r="D118" i="13"/>
  <c r="J97" i="13"/>
  <c r="I97" i="13"/>
  <c r="M97" i="13"/>
  <c r="K97" i="13"/>
  <c r="L97" i="13"/>
  <c r="J54" i="13"/>
  <c r="I54" i="13"/>
  <c r="H62" i="13"/>
  <c r="M54" i="13"/>
  <c r="L54" i="13"/>
  <c r="K54" i="13"/>
  <c r="L38" i="13"/>
  <c r="J38" i="13"/>
  <c r="Z19" i="15"/>
  <c r="Y19" i="15"/>
  <c r="X19" i="15"/>
  <c r="W19" i="15"/>
  <c r="AA19" i="15"/>
  <c r="Z9" i="15"/>
  <c r="X9" i="15"/>
  <c r="K59" i="13"/>
  <c r="J59" i="13"/>
  <c r="I59" i="13"/>
  <c r="L59" i="13"/>
  <c r="M59" i="13"/>
  <c r="W55" i="12"/>
  <c r="C56" i="12"/>
  <c r="Q21" i="15"/>
  <c r="V17" i="14"/>
  <c r="U17" i="14"/>
  <c r="T17" i="14"/>
  <c r="E160" i="13"/>
  <c r="L65" i="13"/>
  <c r="K65" i="13"/>
  <c r="J65" i="13"/>
  <c r="I65" i="13"/>
  <c r="M65" i="13"/>
  <c r="L47" i="13"/>
  <c r="K47" i="13"/>
  <c r="J47" i="13"/>
  <c r="I47" i="13"/>
  <c r="M47" i="13"/>
  <c r="F20" i="13"/>
  <c r="F54" i="12"/>
  <c r="M122" i="13"/>
  <c r="L122" i="13"/>
  <c r="K122" i="13"/>
  <c r="J122" i="13"/>
  <c r="I122" i="13"/>
  <c r="M44" i="13"/>
  <c r="L44" i="13"/>
  <c r="K44" i="13"/>
  <c r="J44" i="13"/>
  <c r="I44" i="13"/>
  <c r="W44" i="12"/>
  <c r="W28" i="12"/>
  <c r="N36" i="12"/>
  <c r="L36" i="12"/>
  <c r="K36" i="12"/>
  <c r="J36" i="12"/>
  <c r="M36" i="12"/>
  <c r="I36" i="12"/>
  <c r="D55" i="12"/>
  <c r="F274" i="8"/>
  <c r="H274" i="8"/>
  <c r="H17" i="10"/>
  <c r="J281" i="8"/>
  <c r="F263" i="8"/>
  <c r="H253" i="8"/>
  <c r="J207" i="8"/>
  <c r="F189" i="8"/>
  <c r="L169" i="8"/>
  <c r="H151" i="8"/>
  <c r="O123" i="8"/>
  <c r="N123" i="8"/>
  <c r="F55" i="8"/>
  <c r="I33" i="6"/>
  <c r="K33" i="6"/>
  <c r="K17" i="6"/>
  <c r="I17" i="6"/>
  <c r="C48" i="13"/>
  <c r="C146" i="13"/>
  <c r="O58" i="10"/>
  <c r="N58" i="10"/>
  <c r="F283" i="8"/>
  <c r="C20" i="13"/>
  <c r="Y14" i="13"/>
  <c r="X14" i="13"/>
  <c r="W14" i="13"/>
  <c r="AA14" i="13"/>
  <c r="Z14" i="13"/>
  <c r="V9" i="12"/>
  <c r="U9" i="12"/>
  <c r="X9" i="12"/>
  <c r="M31" i="12"/>
  <c r="L31" i="12"/>
  <c r="J31" i="12"/>
  <c r="I31" i="12"/>
  <c r="K31" i="12"/>
  <c r="N31" i="12"/>
  <c r="L14" i="12"/>
  <c r="K14" i="12"/>
  <c r="I14" i="12"/>
  <c r="N14" i="12"/>
  <c r="M14" i="12"/>
  <c r="J14" i="12"/>
  <c r="K38" i="12"/>
  <c r="J38" i="12"/>
  <c r="N38" i="12"/>
  <c r="M38" i="12"/>
  <c r="L38" i="12"/>
  <c r="I38" i="12"/>
  <c r="I25" i="12"/>
  <c r="N25" i="12"/>
  <c r="M25" i="12"/>
  <c r="L25" i="12"/>
  <c r="K25" i="12"/>
  <c r="J25" i="12"/>
  <c r="H53" i="12"/>
  <c r="M6" i="12"/>
  <c r="L6" i="12"/>
  <c r="K6" i="12"/>
  <c r="J6" i="12"/>
  <c r="I6" i="12"/>
  <c r="N6" i="12"/>
  <c r="M48" i="12"/>
  <c r="M28" i="12"/>
  <c r="M16" i="12"/>
  <c r="N7" i="12"/>
  <c r="M7" i="12"/>
  <c r="M24" i="12"/>
  <c r="F20" i="10"/>
  <c r="H20" i="10"/>
  <c r="J282" i="8"/>
  <c r="L282" i="8"/>
  <c r="H262" i="8"/>
  <c r="J262" i="8"/>
  <c r="F234" i="8"/>
  <c r="H234" i="8"/>
  <c r="F214" i="8"/>
  <c r="J194" i="8"/>
  <c r="L194" i="8"/>
  <c r="H174" i="8"/>
  <c r="J174" i="8"/>
  <c r="F146" i="8"/>
  <c r="H146" i="8"/>
  <c r="F126" i="8"/>
  <c r="H81" i="8"/>
  <c r="J81" i="8"/>
  <c r="F18" i="8"/>
  <c r="H18" i="8"/>
  <c r="X21" i="12"/>
  <c r="V21" i="12"/>
  <c r="U21" i="12"/>
  <c r="X53" i="12"/>
  <c r="V53" i="12"/>
  <c r="U53" i="12"/>
  <c r="X54" i="12"/>
  <c r="V32" i="12"/>
  <c r="X32" i="12"/>
  <c r="U32" i="12"/>
  <c r="U15" i="12"/>
  <c r="X15" i="12"/>
  <c r="V15" i="12"/>
  <c r="U47" i="12"/>
  <c r="X47" i="12"/>
  <c r="V47" i="12"/>
  <c r="A13" i="12"/>
  <c r="J24" i="12"/>
  <c r="I24" i="12"/>
  <c r="F66" i="10"/>
  <c r="H279" i="8"/>
  <c r="J279" i="8"/>
  <c r="L261" i="8"/>
  <c r="O253" i="8"/>
  <c r="H235" i="8"/>
  <c r="J235" i="8"/>
  <c r="L217" i="8"/>
  <c r="F209" i="8"/>
  <c r="O209" i="8"/>
  <c r="H191" i="8"/>
  <c r="J191" i="8"/>
  <c r="L173" i="8"/>
  <c r="O165" i="8"/>
  <c r="F165" i="8"/>
  <c r="H147" i="8"/>
  <c r="J147" i="8"/>
  <c r="L129" i="8"/>
  <c r="F121" i="8"/>
  <c r="O121" i="8"/>
  <c r="J63" i="10"/>
  <c r="L20" i="10"/>
  <c r="F232" i="8"/>
  <c r="N40" i="12"/>
  <c r="L40" i="12"/>
  <c r="K40" i="12"/>
  <c r="J40" i="12"/>
  <c r="M40" i="12"/>
  <c r="I40" i="12"/>
  <c r="F54" i="10"/>
  <c r="H54" i="10"/>
  <c r="L42" i="10"/>
  <c r="O32" i="10"/>
  <c r="N32" i="10"/>
  <c r="F13" i="10"/>
  <c r="H263" i="8"/>
  <c r="H219" i="8"/>
  <c r="H175" i="8"/>
  <c r="H131" i="8"/>
  <c r="F19" i="8"/>
  <c r="H19" i="8"/>
  <c r="J42" i="6"/>
  <c r="L42" i="6"/>
  <c r="F85" i="8"/>
  <c r="J34" i="6"/>
  <c r="L34" i="6"/>
  <c r="M34" i="6"/>
  <c r="K34" i="6"/>
  <c r="I34" i="6"/>
  <c r="K50" i="5"/>
  <c r="I50" i="5"/>
  <c r="U16" i="5"/>
  <c r="S16" i="5"/>
  <c r="U8" i="5"/>
  <c r="S8" i="5"/>
  <c r="F191" i="3"/>
  <c r="J137" i="3"/>
  <c r="K137" i="3"/>
  <c r="F19" i="10"/>
  <c r="W14" i="6"/>
  <c r="T14" i="6"/>
  <c r="S14" i="6"/>
  <c r="V14" i="6"/>
  <c r="U14" i="6"/>
  <c r="I35" i="5"/>
  <c r="L35" i="5"/>
  <c r="M35" i="5"/>
  <c r="K35" i="5"/>
  <c r="J35" i="5"/>
  <c r="I19" i="5"/>
  <c r="M19" i="5"/>
  <c r="K19" i="5"/>
  <c r="L19" i="5"/>
  <c r="J19" i="5"/>
  <c r="E191" i="3"/>
  <c r="M180" i="3"/>
  <c r="L180" i="3"/>
  <c r="N77" i="8"/>
  <c r="O77" i="8"/>
  <c r="S37" i="6"/>
  <c r="U37" i="6"/>
  <c r="V37" i="6"/>
  <c r="T37" i="6"/>
  <c r="W37" i="6"/>
  <c r="J18" i="6"/>
  <c r="L18" i="6"/>
  <c r="K18" i="6"/>
  <c r="I18" i="6"/>
  <c r="M18" i="6"/>
  <c r="U52" i="6"/>
  <c r="S52" i="6"/>
  <c r="W52" i="6"/>
  <c r="V52" i="6"/>
  <c r="T52" i="6"/>
  <c r="U51" i="6"/>
  <c r="W51" i="6"/>
  <c r="V51" i="6"/>
  <c r="T51" i="6"/>
  <c r="S51" i="6"/>
  <c r="W50" i="6"/>
  <c r="T50" i="6"/>
  <c r="V50" i="6"/>
  <c r="U50" i="6"/>
  <c r="S50" i="6"/>
  <c r="K10" i="6"/>
  <c r="M10" i="6"/>
  <c r="L10" i="6"/>
  <c r="J10" i="6"/>
  <c r="I10" i="6"/>
  <c r="M36" i="6"/>
  <c r="J36" i="6"/>
  <c r="I36" i="6"/>
  <c r="L36" i="6"/>
  <c r="K36" i="6"/>
  <c r="T36" i="5"/>
  <c r="W36" i="5"/>
  <c r="S36" i="5"/>
  <c r="V36" i="5"/>
  <c r="U36" i="5"/>
  <c r="W37" i="5"/>
  <c r="K59" i="2"/>
  <c r="J59" i="2"/>
  <c r="U39" i="5"/>
  <c r="T39" i="5"/>
  <c r="S39" i="5"/>
  <c r="W39" i="5"/>
  <c r="V39" i="5"/>
  <c r="U31" i="5"/>
  <c r="T31" i="5"/>
  <c r="S31" i="5"/>
  <c r="W31" i="5"/>
  <c r="V31" i="5"/>
  <c r="K17" i="5"/>
  <c r="J17" i="5"/>
  <c r="I17" i="5"/>
  <c r="M17" i="5"/>
  <c r="L17" i="5"/>
  <c r="M21" i="5"/>
  <c r="E194" i="3"/>
  <c r="M145" i="3"/>
  <c r="L145" i="3"/>
  <c r="J78" i="8"/>
  <c r="L61" i="8"/>
  <c r="F193" i="3"/>
  <c r="H65" i="8"/>
  <c r="J65" i="8"/>
  <c r="W41" i="6"/>
  <c r="T41" i="6"/>
  <c r="S41" i="6"/>
  <c r="V41" i="6"/>
  <c r="U41" i="6"/>
  <c r="L25" i="6"/>
  <c r="I25" i="6"/>
  <c r="J25" i="6"/>
  <c r="M25" i="6"/>
  <c r="K25" i="6"/>
  <c r="V38" i="6"/>
  <c r="T38" i="6"/>
  <c r="H191" i="3"/>
  <c r="K180" i="3"/>
  <c r="J180" i="3"/>
  <c r="K164" i="3"/>
  <c r="J164" i="3"/>
  <c r="F32" i="10"/>
  <c r="H32" i="10"/>
  <c r="F36" i="10"/>
  <c r="H36" i="10"/>
  <c r="J21" i="5"/>
  <c r="L21" i="5"/>
  <c r="J39" i="5"/>
  <c r="L39" i="5"/>
  <c r="G187" i="3"/>
  <c r="T35" i="5"/>
  <c r="V35" i="5"/>
  <c r="V50" i="5"/>
  <c r="T50" i="5"/>
  <c r="G189" i="3"/>
  <c r="I195" i="3"/>
  <c r="N184" i="3"/>
  <c r="M184" i="3"/>
  <c r="L184" i="3"/>
  <c r="K184" i="3"/>
  <c r="J184" i="3"/>
  <c r="L161" i="3"/>
  <c r="K161" i="3"/>
  <c r="J161" i="3"/>
  <c r="N161" i="3"/>
  <c r="M161" i="3"/>
  <c r="L212" i="3"/>
  <c r="K212" i="3"/>
  <c r="J212" i="3"/>
  <c r="N212" i="3"/>
  <c r="M212" i="3"/>
  <c r="J170" i="3"/>
  <c r="N170" i="3"/>
  <c r="L170" i="3"/>
  <c r="K170" i="3"/>
  <c r="M170" i="3"/>
  <c r="N141" i="3"/>
  <c r="M141" i="3"/>
  <c r="L141" i="3"/>
  <c r="J141" i="3"/>
  <c r="K141" i="3"/>
  <c r="N155" i="3"/>
  <c r="M155" i="3"/>
  <c r="L155" i="3"/>
  <c r="J155" i="3"/>
  <c r="K155" i="3"/>
  <c r="K21" i="2"/>
  <c r="J21" i="2"/>
  <c r="J16" i="2"/>
  <c r="K16" i="2"/>
  <c r="M134" i="3"/>
  <c r="L134" i="3"/>
  <c r="K134" i="3"/>
  <c r="J134" i="3"/>
  <c r="N71" i="2"/>
  <c r="M71" i="2"/>
  <c r="L71" i="2"/>
  <c r="H235" i="24"/>
  <c r="J235" i="24"/>
  <c r="L173" i="24"/>
  <c r="O163" i="24"/>
  <c r="N163" i="24"/>
  <c r="O143" i="24"/>
  <c r="L121" i="24"/>
  <c r="N121" i="24"/>
  <c r="H264" i="24"/>
  <c r="J264" i="24"/>
  <c r="H216" i="24"/>
  <c r="J216" i="24"/>
  <c r="J234" i="24"/>
  <c r="H214" i="24"/>
  <c r="O166" i="24"/>
  <c r="J146" i="24"/>
  <c r="L146" i="24"/>
  <c r="H126" i="24"/>
  <c r="J126" i="24"/>
  <c r="F39" i="25"/>
  <c r="F261" i="24"/>
  <c r="J237" i="24"/>
  <c r="L237" i="24"/>
  <c r="H217" i="24"/>
  <c r="J217" i="24"/>
  <c r="J207" i="24"/>
  <c r="L207" i="24"/>
  <c r="H187" i="24"/>
  <c r="J187" i="24"/>
  <c r="J149" i="24"/>
  <c r="L149" i="24"/>
  <c r="H129" i="24"/>
  <c r="J129" i="24"/>
  <c r="J119" i="24"/>
  <c r="L119" i="24"/>
  <c r="H77" i="24"/>
  <c r="F33" i="24"/>
  <c r="H33" i="24"/>
  <c r="F266" i="24"/>
  <c r="H266" i="24"/>
  <c r="F216" i="24"/>
  <c r="F108" i="24"/>
  <c r="H108" i="24"/>
  <c r="L60" i="25"/>
  <c r="F164" i="24"/>
  <c r="H164" i="24"/>
  <c r="F85" i="24"/>
  <c r="H85" i="24"/>
  <c r="F99" i="24"/>
  <c r="H99" i="24"/>
  <c r="H78" i="24"/>
  <c r="J78" i="24"/>
  <c r="L34" i="25"/>
  <c r="F75" i="24"/>
  <c r="H75" i="24"/>
  <c r="F62" i="24"/>
  <c r="L80" i="24"/>
  <c r="L79" i="24"/>
  <c r="N79" i="24"/>
  <c r="J57" i="24"/>
  <c r="L57" i="24"/>
  <c r="F143" i="24"/>
  <c r="F142" i="24"/>
  <c r="H142" i="24"/>
  <c r="F21" i="24"/>
  <c r="H21" i="24"/>
  <c r="F9" i="24"/>
  <c r="H9" i="24"/>
  <c r="F233" i="24"/>
  <c r="H233" i="24"/>
  <c r="F237" i="24"/>
  <c r="H237" i="24"/>
  <c r="F186" i="24"/>
  <c r="H186" i="24"/>
  <c r="Z18" i="22"/>
  <c r="X18" i="22"/>
  <c r="AA17" i="22"/>
  <c r="Z17" i="22"/>
  <c r="Y17" i="22"/>
  <c r="X17" i="22"/>
  <c r="AB17" i="22"/>
  <c r="W21" i="22"/>
  <c r="AB13" i="22"/>
  <c r="AA13" i="22"/>
  <c r="Y13" i="22"/>
  <c r="Z13" i="22"/>
  <c r="X13" i="22"/>
  <c r="F124" i="24"/>
  <c r="H124" i="24"/>
  <c r="F128" i="24"/>
  <c r="H128" i="24"/>
  <c r="O93" i="19"/>
  <c r="J82" i="19"/>
  <c r="G49" i="19"/>
  <c r="J41" i="19"/>
  <c r="O37" i="19"/>
  <c r="R38" i="19"/>
  <c r="J30" i="19"/>
  <c r="O35" i="19"/>
  <c r="W23" i="19"/>
  <c r="J19" i="19"/>
  <c r="W21" i="19"/>
  <c r="J11" i="19"/>
  <c r="J127" i="19"/>
  <c r="J138" i="19"/>
  <c r="J146" i="19"/>
  <c r="J157" i="19"/>
  <c r="W105" i="19"/>
  <c r="W93" i="19"/>
  <c r="J86" i="19"/>
  <c r="K144" i="17"/>
  <c r="J144" i="17"/>
  <c r="I144" i="17"/>
  <c r="M144" i="17"/>
  <c r="L144" i="17"/>
  <c r="M75" i="17"/>
  <c r="L75" i="17"/>
  <c r="K75" i="17"/>
  <c r="J75" i="17"/>
  <c r="I75" i="17"/>
  <c r="AA18" i="17"/>
  <c r="Z18" i="17"/>
  <c r="Y18" i="17"/>
  <c r="X18" i="17"/>
  <c r="W18" i="17"/>
  <c r="M140" i="17"/>
  <c r="K140" i="17"/>
  <c r="I140" i="17"/>
  <c r="L140" i="17"/>
  <c r="J140" i="17"/>
  <c r="L158" i="17"/>
  <c r="K158" i="17"/>
  <c r="J158" i="17"/>
  <c r="M158" i="17"/>
  <c r="I158" i="17"/>
  <c r="L137" i="17"/>
  <c r="J137" i="17"/>
  <c r="I137" i="17"/>
  <c r="M137" i="17"/>
  <c r="K137" i="17"/>
  <c r="Y11" i="16"/>
  <c r="W11" i="16"/>
  <c r="I124" i="17"/>
  <c r="M124" i="17"/>
  <c r="L124" i="17"/>
  <c r="K124" i="17"/>
  <c r="J124" i="17"/>
  <c r="D119" i="17"/>
  <c r="C105" i="17"/>
  <c r="K138" i="17"/>
  <c r="I138" i="17"/>
  <c r="W20" i="16"/>
  <c r="Z20" i="16"/>
  <c r="Y20" i="16"/>
  <c r="X20" i="16"/>
  <c r="R9" i="16"/>
  <c r="D133" i="17"/>
  <c r="C119" i="17"/>
  <c r="K74" i="17"/>
  <c r="J74" i="17"/>
  <c r="I74" i="17"/>
  <c r="M74" i="17"/>
  <c r="L74" i="17"/>
  <c r="M155" i="17"/>
  <c r="L155" i="17"/>
  <c r="K155" i="17"/>
  <c r="I155" i="17"/>
  <c r="J155" i="17"/>
  <c r="C149" i="17"/>
  <c r="M116" i="17"/>
  <c r="L116" i="17"/>
  <c r="K116" i="17"/>
  <c r="J116" i="17"/>
  <c r="I116" i="17"/>
  <c r="U9" i="16"/>
  <c r="D65" i="17"/>
  <c r="M121" i="13"/>
  <c r="L121" i="13"/>
  <c r="K121" i="13"/>
  <c r="J121" i="13"/>
  <c r="I121" i="13"/>
  <c r="M103" i="13"/>
  <c r="L103" i="13"/>
  <c r="K103" i="13"/>
  <c r="I103" i="13"/>
  <c r="J103" i="13"/>
  <c r="M60" i="13"/>
  <c r="L60" i="13"/>
  <c r="K60" i="13"/>
  <c r="J60" i="13"/>
  <c r="I60" i="13"/>
  <c r="I46" i="13"/>
  <c r="K46" i="13"/>
  <c r="C54" i="12"/>
  <c r="T21" i="15"/>
  <c r="P23" i="14"/>
  <c r="I152" i="13"/>
  <c r="H160" i="13"/>
  <c r="M152" i="13"/>
  <c r="L152" i="13"/>
  <c r="K152" i="13"/>
  <c r="J152" i="13"/>
  <c r="L136" i="13"/>
  <c r="J136" i="13"/>
  <c r="L75" i="13"/>
  <c r="J75" i="13"/>
  <c r="I31" i="13"/>
  <c r="M31" i="13"/>
  <c r="L31" i="13"/>
  <c r="J31" i="13"/>
  <c r="K31" i="13"/>
  <c r="W54" i="12"/>
  <c r="W38" i="12"/>
  <c r="W22" i="12"/>
  <c r="E56" i="12"/>
  <c r="U19" i="14"/>
  <c r="T19" i="14"/>
  <c r="V19" i="14"/>
  <c r="J140" i="13"/>
  <c r="I140" i="13"/>
  <c r="M140" i="13"/>
  <c r="L140" i="13"/>
  <c r="K140" i="13"/>
  <c r="E132" i="13"/>
  <c r="L124" i="13"/>
  <c r="J124" i="13"/>
  <c r="L81" i="13"/>
  <c r="J81" i="13"/>
  <c r="J37" i="13"/>
  <c r="I37" i="13"/>
  <c r="M37" i="13"/>
  <c r="L37" i="13"/>
  <c r="K37" i="13"/>
  <c r="S20" i="13"/>
  <c r="U22" i="14"/>
  <c r="K145" i="13"/>
  <c r="J145" i="13"/>
  <c r="I145" i="13"/>
  <c r="M145" i="13"/>
  <c r="L145" i="13"/>
  <c r="K102" i="13"/>
  <c r="J102" i="13"/>
  <c r="I102" i="13"/>
  <c r="M102" i="13"/>
  <c r="L102" i="13"/>
  <c r="K42" i="13"/>
  <c r="J42" i="13"/>
  <c r="I42" i="13"/>
  <c r="M42" i="13"/>
  <c r="L42" i="13"/>
  <c r="E34" i="13"/>
  <c r="W51" i="12"/>
  <c r="W35" i="12"/>
  <c r="W19" i="12"/>
  <c r="L151" i="13"/>
  <c r="K151" i="13"/>
  <c r="J151" i="13"/>
  <c r="I151" i="13"/>
  <c r="M151" i="13"/>
  <c r="L108" i="13"/>
  <c r="K108" i="13"/>
  <c r="J108" i="13"/>
  <c r="I108" i="13"/>
  <c r="M108" i="13"/>
  <c r="L30" i="13"/>
  <c r="K30" i="13"/>
  <c r="J30" i="13"/>
  <c r="I30" i="13"/>
  <c r="M30" i="13"/>
  <c r="L17" i="13"/>
  <c r="K17" i="13"/>
  <c r="J17" i="13"/>
  <c r="I17" i="13"/>
  <c r="M17" i="13"/>
  <c r="AA20" i="15"/>
  <c r="Z20" i="15"/>
  <c r="Y20" i="15"/>
  <c r="X20" i="15"/>
  <c r="W20" i="15"/>
  <c r="M148" i="13"/>
  <c r="L148" i="13"/>
  <c r="K148" i="13"/>
  <c r="J148" i="13"/>
  <c r="I148" i="13"/>
  <c r="D56" i="12"/>
  <c r="F260" i="8"/>
  <c r="H260" i="8"/>
  <c r="G56" i="12"/>
  <c r="J64" i="10"/>
  <c r="J42" i="10"/>
  <c r="L13" i="10"/>
  <c r="L279" i="8"/>
  <c r="H261" i="8"/>
  <c r="N233" i="8"/>
  <c r="O233" i="8"/>
  <c r="J215" i="8"/>
  <c r="F197" i="8"/>
  <c r="H187" i="8"/>
  <c r="J141" i="8"/>
  <c r="F123" i="8"/>
  <c r="F36" i="8"/>
  <c r="H36" i="8"/>
  <c r="F275" i="8"/>
  <c r="Y18" i="13"/>
  <c r="X18" i="13"/>
  <c r="W18" i="13"/>
  <c r="AA18" i="13"/>
  <c r="Z18" i="13"/>
  <c r="V7" i="12"/>
  <c r="U7" i="12"/>
  <c r="X7" i="12"/>
  <c r="M35" i="12"/>
  <c r="L35" i="12"/>
  <c r="J35" i="12"/>
  <c r="I35" i="12"/>
  <c r="N35" i="12"/>
  <c r="K35" i="12"/>
  <c r="K42" i="12"/>
  <c r="J42" i="12"/>
  <c r="N42" i="12"/>
  <c r="M42" i="12"/>
  <c r="L42" i="12"/>
  <c r="I42" i="12"/>
  <c r="I29" i="12"/>
  <c r="N29" i="12"/>
  <c r="M29" i="12"/>
  <c r="L29" i="12"/>
  <c r="K29" i="12"/>
  <c r="J29" i="12"/>
  <c r="M10" i="12"/>
  <c r="L10" i="12"/>
  <c r="K10" i="12"/>
  <c r="I10" i="12"/>
  <c r="N10" i="12"/>
  <c r="J10" i="12"/>
  <c r="J57" i="10"/>
  <c r="L57" i="10"/>
  <c r="H37" i="10"/>
  <c r="J37" i="10"/>
  <c r="H18" i="10"/>
  <c r="J18" i="10"/>
  <c r="L280" i="8"/>
  <c r="J252" i="8"/>
  <c r="L252" i="8"/>
  <c r="H232" i="8"/>
  <c r="J232" i="8"/>
  <c r="L192" i="8"/>
  <c r="J164" i="8"/>
  <c r="L164" i="8"/>
  <c r="H144" i="8"/>
  <c r="J144" i="8"/>
  <c r="L77" i="8"/>
  <c r="F10" i="8"/>
  <c r="H10" i="8"/>
  <c r="U40" i="6"/>
  <c r="S40" i="6"/>
  <c r="S24" i="6"/>
  <c r="U24" i="6"/>
  <c r="X25" i="12"/>
  <c r="V25" i="12"/>
  <c r="U25" i="12"/>
  <c r="X57" i="12"/>
  <c r="V57" i="12"/>
  <c r="U57" i="12"/>
  <c r="V36" i="12"/>
  <c r="U36" i="12"/>
  <c r="X36" i="12"/>
  <c r="U19" i="12"/>
  <c r="X19" i="12"/>
  <c r="V19" i="12"/>
  <c r="U51" i="12"/>
  <c r="X51" i="12"/>
  <c r="V51" i="12"/>
  <c r="J28" i="12"/>
  <c r="I28" i="12"/>
  <c r="J38" i="10"/>
  <c r="L38" i="10"/>
  <c r="H13" i="10"/>
  <c r="J13" i="10"/>
  <c r="O251" i="8"/>
  <c r="N251" i="8"/>
  <c r="F217" i="8"/>
  <c r="O207" i="8"/>
  <c r="N207" i="8"/>
  <c r="F173" i="8"/>
  <c r="N163" i="8"/>
  <c r="O163" i="8"/>
  <c r="F129" i="8"/>
  <c r="N119" i="8"/>
  <c r="O119" i="8"/>
  <c r="H16" i="10"/>
  <c r="J16" i="10"/>
  <c r="F218" i="8"/>
  <c r="F62" i="10"/>
  <c r="H62" i="10"/>
  <c r="H11" i="10"/>
  <c r="J11" i="10"/>
  <c r="J253" i="8"/>
  <c r="J209" i="8"/>
  <c r="J165" i="8"/>
  <c r="J121" i="8"/>
  <c r="F65" i="8"/>
  <c r="F11" i="8"/>
  <c r="H11" i="8"/>
  <c r="F80" i="8"/>
  <c r="K40" i="5"/>
  <c r="M40" i="5"/>
  <c r="L40" i="5"/>
  <c r="J40" i="5"/>
  <c r="I40" i="5"/>
  <c r="M32" i="5"/>
  <c r="L32" i="5"/>
  <c r="J32" i="5"/>
  <c r="I32" i="5"/>
  <c r="K32" i="5"/>
  <c r="M24" i="5"/>
  <c r="L24" i="5"/>
  <c r="J24" i="5"/>
  <c r="K24" i="5"/>
  <c r="I24" i="5"/>
  <c r="H190" i="3"/>
  <c r="J179" i="3"/>
  <c r="K179" i="3"/>
  <c r="J163" i="3"/>
  <c r="K163" i="3"/>
  <c r="H67" i="2"/>
  <c r="J64" i="2"/>
  <c r="K64" i="2"/>
  <c r="F17" i="10"/>
  <c r="M51" i="6"/>
  <c r="J51" i="6"/>
  <c r="I51" i="6"/>
  <c r="L51" i="6"/>
  <c r="K51" i="6"/>
  <c r="V31" i="6"/>
  <c r="S31" i="6"/>
  <c r="T31" i="6"/>
  <c r="W31" i="6"/>
  <c r="U31" i="6"/>
  <c r="S33" i="5"/>
  <c r="W33" i="5"/>
  <c r="U33" i="5"/>
  <c r="T33" i="5"/>
  <c r="V33" i="5"/>
  <c r="E187" i="3"/>
  <c r="K21" i="6"/>
  <c r="M21" i="6"/>
  <c r="L21" i="6"/>
  <c r="J21" i="6"/>
  <c r="I21" i="6"/>
  <c r="M44" i="6"/>
  <c r="J44" i="6"/>
  <c r="L44" i="6"/>
  <c r="K44" i="6"/>
  <c r="I44" i="6"/>
  <c r="J22" i="5"/>
  <c r="I22" i="5"/>
  <c r="L22" i="5"/>
  <c r="M22" i="5"/>
  <c r="K22" i="5"/>
  <c r="M23" i="5"/>
  <c r="J11" i="5"/>
  <c r="I11" i="5"/>
  <c r="L11" i="5"/>
  <c r="M11" i="5"/>
  <c r="K11" i="5"/>
  <c r="H42" i="2"/>
  <c r="K42" i="2" s="1"/>
  <c r="K39" i="2"/>
  <c r="J39" i="2"/>
  <c r="M35" i="6"/>
  <c r="J35" i="6"/>
  <c r="L35" i="6"/>
  <c r="K35" i="6"/>
  <c r="I35" i="6"/>
  <c r="U47" i="5"/>
  <c r="T47" i="5"/>
  <c r="S47" i="5"/>
  <c r="W47" i="5"/>
  <c r="V47" i="5"/>
  <c r="E190" i="3"/>
  <c r="M179" i="3"/>
  <c r="L179" i="3"/>
  <c r="H87" i="8"/>
  <c r="J87" i="8"/>
  <c r="J86" i="8"/>
  <c r="L58" i="8"/>
  <c r="L41" i="6"/>
  <c r="I41" i="6"/>
  <c r="M41" i="6"/>
  <c r="K41" i="6"/>
  <c r="J41" i="6"/>
  <c r="S21" i="6"/>
  <c r="U21" i="6"/>
  <c r="W21" i="6"/>
  <c r="V21" i="6"/>
  <c r="T21" i="6"/>
  <c r="S52" i="5"/>
  <c r="U52" i="5"/>
  <c r="L44" i="5"/>
  <c r="K44" i="5"/>
  <c r="J44" i="5"/>
  <c r="I44" i="5"/>
  <c r="M44" i="5"/>
  <c r="L36" i="5"/>
  <c r="K36" i="5"/>
  <c r="J36" i="5"/>
  <c r="I36" i="5"/>
  <c r="M36" i="5"/>
  <c r="M37" i="5"/>
  <c r="L28" i="5"/>
  <c r="K28" i="5"/>
  <c r="J28" i="5"/>
  <c r="I28" i="5"/>
  <c r="M28" i="5"/>
  <c r="L20" i="5"/>
  <c r="K20" i="5"/>
  <c r="J20" i="5"/>
  <c r="I20" i="5"/>
  <c r="M20" i="5"/>
  <c r="H192" i="3"/>
  <c r="J62" i="2"/>
  <c r="K62" i="2"/>
  <c r="F87" i="8"/>
  <c r="F75" i="8"/>
  <c r="H75" i="8"/>
  <c r="H54" i="8"/>
  <c r="J54" i="8"/>
  <c r="M8" i="6"/>
  <c r="J8" i="6"/>
  <c r="I8" i="6"/>
  <c r="L8" i="6"/>
  <c r="K8" i="6"/>
  <c r="M42" i="5"/>
  <c r="L42" i="5"/>
  <c r="I42" i="5"/>
  <c r="K42" i="5"/>
  <c r="J42" i="5"/>
  <c r="M34" i="5"/>
  <c r="L34" i="5"/>
  <c r="K34" i="5"/>
  <c r="J34" i="5"/>
  <c r="I34" i="5"/>
  <c r="M26" i="5"/>
  <c r="L26" i="5"/>
  <c r="K26" i="5"/>
  <c r="J26" i="5"/>
  <c r="I26" i="5"/>
  <c r="M18" i="5"/>
  <c r="L18" i="5"/>
  <c r="K18" i="5"/>
  <c r="J18" i="5"/>
  <c r="I18" i="5"/>
  <c r="I12" i="5"/>
  <c r="K12" i="5"/>
  <c r="F188" i="3"/>
  <c r="F194" i="3"/>
  <c r="K48" i="2"/>
  <c r="J48" i="2"/>
  <c r="F40" i="10"/>
  <c r="H40" i="10"/>
  <c r="F38" i="10"/>
  <c r="I194" i="3"/>
  <c r="N183" i="3"/>
  <c r="M183" i="3"/>
  <c r="L183" i="3"/>
  <c r="J183" i="3"/>
  <c r="K183" i="3"/>
  <c r="L29" i="5"/>
  <c r="J29" i="5"/>
  <c r="L47" i="5"/>
  <c r="J47" i="5"/>
  <c r="J136" i="3"/>
  <c r="N136" i="3"/>
  <c r="L136" i="3"/>
  <c r="M136" i="3"/>
  <c r="K136" i="3"/>
  <c r="T43" i="5"/>
  <c r="V43" i="5"/>
  <c r="V10" i="5"/>
  <c r="T10" i="5"/>
  <c r="G193" i="3"/>
  <c r="G192" i="3"/>
  <c r="L165" i="3"/>
  <c r="K165" i="3"/>
  <c r="J165" i="3"/>
  <c r="N165" i="3"/>
  <c r="M165" i="3"/>
  <c r="L216" i="3"/>
  <c r="K216" i="3"/>
  <c r="J216" i="3"/>
  <c r="N216" i="3"/>
  <c r="M216" i="3"/>
  <c r="J174" i="3"/>
  <c r="N174" i="3"/>
  <c r="L174" i="3"/>
  <c r="M174" i="3"/>
  <c r="K174" i="3"/>
  <c r="K9" i="2"/>
  <c r="J9" i="2"/>
  <c r="J23" i="2"/>
  <c r="K23" i="2"/>
  <c r="L127" i="3"/>
  <c r="K127" i="3"/>
  <c r="J127" i="3"/>
  <c r="M127" i="3"/>
  <c r="M70" i="2"/>
  <c r="L70" i="2"/>
  <c r="H213" i="24"/>
  <c r="J213" i="24"/>
  <c r="F173" i="24"/>
  <c r="L151" i="24"/>
  <c r="O141" i="24"/>
  <c r="N141" i="24"/>
  <c r="O121" i="24"/>
  <c r="H238" i="24"/>
  <c r="J238" i="24"/>
  <c r="L266" i="24"/>
  <c r="O256" i="24"/>
  <c r="N256" i="24"/>
  <c r="L232" i="24"/>
  <c r="L174" i="24"/>
  <c r="O164" i="24"/>
  <c r="N164" i="24"/>
  <c r="L144" i="24"/>
  <c r="N144" i="24"/>
  <c r="N259" i="24"/>
  <c r="O259" i="24"/>
  <c r="L235" i="24"/>
  <c r="N167" i="24"/>
  <c r="O167" i="24"/>
  <c r="L147" i="24"/>
  <c r="F210" i="24"/>
  <c r="H210" i="24"/>
  <c r="F107" i="24"/>
  <c r="H107" i="24"/>
  <c r="O76" i="24"/>
  <c r="F76" i="24"/>
  <c r="L36" i="25"/>
  <c r="L53" i="25"/>
  <c r="N53" i="25"/>
  <c r="F172" i="24"/>
  <c r="H172" i="24"/>
  <c r="F109" i="24"/>
  <c r="H109" i="24"/>
  <c r="H60" i="24"/>
  <c r="L76" i="24"/>
  <c r="N76" i="24"/>
  <c r="J65" i="24"/>
  <c r="L65" i="24"/>
  <c r="F144" i="24"/>
  <c r="H144" i="24"/>
  <c r="F150" i="24"/>
  <c r="H150" i="24"/>
  <c r="F16" i="24"/>
  <c r="H16" i="24"/>
  <c r="F17" i="24"/>
  <c r="H17" i="24"/>
  <c r="F241" i="24"/>
  <c r="H241" i="24"/>
  <c r="F234" i="24"/>
  <c r="H234" i="24"/>
  <c r="F194" i="24"/>
  <c r="H194" i="24"/>
  <c r="R21" i="22"/>
  <c r="AB19" i="22"/>
  <c r="AA19" i="22"/>
  <c r="Z19" i="22"/>
  <c r="Y19" i="22"/>
  <c r="X19" i="22"/>
  <c r="AA20" i="22"/>
  <c r="Y20" i="22"/>
  <c r="AA18" i="22"/>
  <c r="Y18" i="22"/>
  <c r="F125" i="24"/>
  <c r="J46" i="19"/>
  <c r="G37" i="19"/>
  <c r="J38" i="19"/>
  <c r="G35" i="19"/>
  <c r="J27" i="19"/>
  <c r="O23" i="19"/>
  <c r="J16" i="19"/>
  <c r="O21" i="19"/>
  <c r="W9" i="19"/>
  <c r="W107" i="19"/>
  <c r="J128" i="19"/>
  <c r="J139" i="19"/>
  <c r="G147" i="19"/>
  <c r="J150" i="19"/>
  <c r="G149" i="19"/>
  <c r="J158" i="19"/>
  <c r="W91" i="19"/>
  <c r="M127" i="17"/>
  <c r="L127" i="17"/>
  <c r="K127" i="17"/>
  <c r="J127" i="17"/>
  <c r="I127" i="17"/>
  <c r="M101" i="17"/>
  <c r="L101" i="17"/>
  <c r="K101" i="17"/>
  <c r="J101" i="17"/>
  <c r="I101" i="17"/>
  <c r="M157" i="17"/>
  <c r="K157" i="17"/>
  <c r="I157" i="17"/>
  <c r="L157" i="17"/>
  <c r="J157" i="17"/>
  <c r="J130" i="17"/>
  <c r="I130" i="17"/>
  <c r="L130" i="17"/>
  <c r="K130" i="17"/>
  <c r="M130" i="17"/>
  <c r="L145" i="17"/>
  <c r="J145" i="17"/>
  <c r="I145" i="17"/>
  <c r="M145" i="17"/>
  <c r="K145" i="17"/>
  <c r="S9" i="16"/>
  <c r="I55" i="17"/>
  <c r="J55" i="17"/>
  <c r="S21" i="17"/>
  <c r="J69" i="17"/>
  <c r="I69" i="17"/>
  <c r="H77" i="17"/>
  <c r="M69" i="17"/>
  <c r="L69" i="17"/>
  <c r="K69" i="17"/>
  <c r="R21" i="17"/>
  <c r="Z15" i="16"/>
  <c r="X15" i="16"/>
  <c r="L114" i="17"/>
  <c r="K114" i="17"/>
  <c r="J114" i="17"/>
  <c r="I114" i="17"/>
  <c r="M114" i="17"/>
  <c r="L71" i="17"/>
  <c r="K71" i="17"/>
  <c r="J71" i="17"/>
  <c r="I71" i="17"/>
  <c r="M71" i="17"/>
  <c r="D135" i="17"/>
  <c r="M85" i="17"/>
  <c r="L85" i="17"/>
  <c r="K85" i="17"/>
  <c r="J85" i="17"/>
  <c r="I85" i="17"/>
  <c r="J59" i="17"/>
  <c r="I59" i="17"/>
  <c r="Z14" i="16"/>
  <c r="Y14" i="16"/>
  <c r="X14" i="16"/>
  <c r="W14" i="16"/>
  <c r="G147" i="17"/>
  <c r="G133" i="17"/>
  <c r="F119" i="17"/>
  <c r="E105" i="17"/>
  <c r="J61" i="17"/>
  <c r="I61" i="17"/>
  <c r="Y9" i="15"/>
  <c r="W9" i="15"/>
  <c r="I150" i="13"/>
  <c r="K150" i="13"/>
  <c r="M86" i="13"/>
  <c r="L86" i="13"/>
  <c r="K86" i="13"/>
  <c r="J86" i="13"/>
  <c r="I86" i="13"/>
  <c r="K72" i="13"/>
  <c r="I72" i="13"/>
  <c r="K29" i="13"/>
  <c r="I29" i="13"/>
  <c r="I135" i="13"/>
  <c r="M135" i="13"/>
  <c r="L135" i="13"/>
  <c r="J135" i="13"/>
  <c r="K135" i="13"/>
  <c r="I117" i="13"/>
  <c r="M117" i="13"/>
  <c r="L117" i="13"/>
  <c r="K117" i="13"/>
  <c r="J117" i="13"/>
  <c r="L101" i="13"/>
  <c r="J101" i="13"/>
  <c r="I74" i="13"/>
  <c r="M74" i="13"/>
  <c r="L74" i="13"/>
  <c r="K74" i="13"/>
  <c r="J74" i="13"/>
  <c r="S21" i="15"/>
  <c r="O23" i="14"/>
  <c r="U15" i="14"/>
  <c r="F146" i="13"/>
  <c r="J123" i="13"/>
  <c r="I123" i="13"/>
  <c r="M123" i="13"/>
  <c r="L123" i="13"/>
  <c r="K123" i="13"/>
  <c r="L107" i="13"/>
  <c r="J107" i="13"/>
  <c r="J80" i="13"/>
  <c r="I80" i="13"/>
  <c r="M80" i="13"/>
  <c r="L80" i="13"/>
  <c r="K80" i="13"/>
  <c r="J12" i="13"/>
  <c r="I12" i="13"/>
  <c r="H20" i="13"/>
  <c r="M12" i="13"/>
  <c r="L12" i="13"/>
  <c r="K12" i="13"/>
  <c r="Z17" i="15"/>
  <c r="X17" i="15"/>
  <c r="K128" i="13"/>
  <c r="J128" i="13"/>
  <c r="I128" i="13"/>
  <c r="L128" i="13"/>
  <c r="M128" i="13"/>
  <c r="D62" i="13"/>
  <c r="F48" i="13"/>
  <c r="K25" i="13"/>
  <c r="J25" i="13"/>
  <c r="I25" i="13"/>
  <c r="L25" i="13"/>
  <c r="M25" i="13"/>
  <c r="R20" i="13"/>
  <c r="E53" i="12"/>
  <c r="E57" i="12" s="1"/>
  <c r="L134" i="13"/>
  <c r="K134" i="13"/>
  <c r="J134" i="13"/>
  <c r="I134" i="13"/>
  <c r="M134" i="13"/>
  <c r="M87" i="13"/>
  <c r="L87" i="13"/>
  <c r="K87" i="13"/>
  <c r="J87" i="13"/>
  <c r="I87" i="13"/>
  <c r="D48" i="13"/>
  <c r="M27" i="13"/>
  <c r="L27" i="13"/>
  <c r="K27" i="13"/>
  <c r="J27" i="13"/>
  <c r="I27" i="13"/>
  <c r="W40" i="12"/>
  <c r="W24" i="12"/>
  <c r="C62" i="13"/>
  <c r="D53" i="12"/>
  <c r="F59" i="10"/>
  <c r="O35" i="10"/>
  <c r="N35" i="10"/>
  <c r="F252" i="8"/>
  <c r="H252" i="8"/>
  <c r="N11" i="10"/>
  <c r="O11" i="10"/>
  <c r="J251" i="8"/>
  <c r="F233" i="8"/>
  <c r="L213" i="8"/>
  <c r="H195" i="8"/>
  <c r="O167" i="8"/>
  <c r="N167" i="8"/>
  <c r="J149" i="8"/>
  <c r="F131" i="8"/>
  <c r="H121" i="8"/>
  <c r="F17" i="8"/>
  <c r="H17" i="8"/>
  <c r="I14" i="6"/>
  <c r="K14" i="6"/>
  <c r="C76" i="13"/>
  <c r="J54" i="10"/>
  <c r="F261" i="8"/>
  <c r="AA11" i="13"/>
  <c r="Z11" i="13"/>
  <c r="Y11" i="13"/>
  <c r="X11" i="13"/>
  <c r="W11" i="13"/>
  <c r="X34" i="12"/>
  <c r="V34" i="12"/>
  <c r="U34" i="12"/>
  <c r="M39" i="12"/>
  <c r="L39" i="12"/>
  <c r="J39" i="12"/>
  <c r="I39" i="12"/>
  <c r="N39" i="12"/>
  <c r="K39" i="12"/>
  <c r="K13" i="12"/>
  <c r="J13" i="12"/>
  <c r="N13" i="12"/>
  <c r="M13" i="12"/>
  <c r="L13" i="12"/>
  <c r="I13" i="12"/>
  <c r="K46" i="12"/>
  <c r="J46" i="12"/>
  <c r="N46" i="12"/>
  <c r="M46" i="12"/>
  <c r="L46" i="12"/>
  <c r="I46" i="12"/>
  <c r="I33" i="12"/>
  <c r="N33" i="12"/>
  <c r="M33" i="12"/>
  <c r="L33" i="12"/>
  <c r="J33" i="12"/>
  <c r="K33" i="12"/>
  <c r="L55" i="10"/>
  <c r="N55" i="10"/>
  <c r="L14" i="10"/>
  <c r="F280" i="8"/>
  <c r="J260" i="8"/>
  <c r="L260" i="8"/>
  <c r="H240" i="8"/>
  <c r="J240" i="8"/>
  <c r="F212" i="8"/>
  <c r="H212" i="8"/>
  <c r="F192" i="8"/>
  <c r="J172" i="8"/>
  <c r="L172" i="8"/>
  <c r="H152" i="8"/>
  <c r="J152" i="8"/>
  <c r="F124" i="8"/>
  <c r="H124" i="8"/>
  <c r="X29" i="12"/>
  <c r="V29" i="12"/>
  <c r="U29" i="12"/>
  <c r="X6" i="12"/>
  <c r="U6" i="12"/>
  <c r="V6" i="12"/>
  <c r="V40" i="12"/>
  <c r="X40" i="12"/>
  <c r="U40" i="12"/>
  <c r="U23" i="12"/>
  <c r="X23" i="12"/>
  <c r="V23" i="12"/>
  <c r="U55" i="12"/>
  <c r="X55" i="12"/>
  <c r="V55" i="12"/>
  <c r="G54" i="12"/>
  <c r="J7" i="12"/>
  <c r="I7" i="12"/>
  <c r="F64" i="10"/>
  <c r="H64" i="10"/>
  <c r="L9" i="10"/>
  <c r="N9" i="10"/>
  <c r="J277" i="8"/>
  <c r="L277" i="8"/>
  <c r="F251" i="8"/>
  <c r="H251" i="8"/>
  <c r="J233" i="8"/>
  <c r="L233" i="8"/>
  <c r="F207" i="8"/>
  <c r="H207" i="8"/>
  <c r="J189" i="8"/>
  <c r="L189" i="8"/>
  <c r="F163" i="8"/>
  <c r="H163" i="8"/>
  <c r="J145" i="8"/>
  <c r="L145" i="8"/>
  <c r="F119" i="8"/>
  <c r="H119" i="8"/>
  <c r="J41" i="10"/>
  <c r="L12" i="10"/>
  <c r="H60" i="10"/>
  <c r="J9" i="10"/>
  <c r="F279" i="8"/>
  <c r="J261" i="8"/>
  <c r="L251" i="8"/>
  <c r="F235" i="8"/>
  <c r="J217" i="8"/>
  <c r="L207" i="8"/>
  <c r="F191" i="8"/>
  <c r="J173" i="8"/>
  <c r="L163" i="8"/>
  <c r="F147" i="8"/>
  <c r="J129" i="8"/>
  <c r="L119" i="8"/>
  <c r="J61" i="8"/>
  <c r="L48" i="6"/>
  <c r="I48" i="6"/>
  <c r="M48" i="6"/>
  <c r="K48" i="6"/>
  <c r="J48" i="6"/>
  <c r="M49" i="6"/>
  <c r="F187" i="3"/>
  <c r="F15" i="10"/>
  <c r="I12" i="6"/>
  <c r="K12" i="6"/>
  <c r="J12" i="6"/>
  <c r="M12" i="6"/>
  <c r="L12" i="6"/>
  <c r="M14" i="6"/>
  <c r="M16" i="6"/>
  <c r="S17" i="5"/>
  <c r="W17" i="5"/>
  <c r="U17" i="5"/>
  <c r="V17" i="5"/>
  <c r="T17" i="5"/>
  <c r="W21" i="5"/>
  <c r="W19" i="5"/>
  <c r="M172" i="3"/>
  <c r="L172" i="3"/>
  <c r="O76" i="8"/>
  <c r="N76" i="8"/>
  <c r="J15" i="6"/>
  <c r="L15" i="6"/>
  <c r="K15" i="6"/>
  <c r="I15" i="6"/>
  <c r="M15" i="6"/>
  <c r="U8" i="6"/>
  <c r="W8" i="6"/>
  <c r="V8" i="6"/>
  <c r="T8" i="6"/>
  <c r="S8" i="6"/>
  <c r="W7" i="6"/>
  <c r="T7" i="6"/>
  <c r="V7" i="6"/>
  <c r="U7" i="6"/>
  <c r="S7" i="6"/>
  <c r="W10" i="6"/>
  <c r="K11" i="6"/>
  <c r="M11" i="6"/>
  <c r="L11" i="6"/>
  <c r="J11" i="6"/>
  <c r="I11" i="6"/>
  <c r="K29" i="6"/>
  <c r="M29" i="6"/>
  <c r="J29" i="6"/>
  <c r="I29" i="6"/>
  <c r="L29" i="6"/>
  <c r="M31" i="6"/>
  <c r="M33" i="6"/>
  <c r="M52" i="6"/>
  <c r="J52" i="6"/>
  <c r="L52" i="6"/>
  <c r="K52" i="6"/>
  <c r="I52" i="6"/>
  <c r="T9" i="5"/>
  <c r="S9" i="5"/>
  <c r="V9" i="5"/>
  <c r="W9" i="5"/>
  <c r="U9" i="5"/>
  <c r="J35" i="2"/>
  <c r="K35" i="2"/>
  <c r="V12" i="6"/>
  <c r="S12" i="6"/>
  <c r="W12" i="6"/>
  <c r="U12" i="6"/>
  <c r="T12" i="6"/>
  <c r="K14" i="5"/>
  <c r="J14" i="5"/>
  <c r="I14" i="5"/>
  <c r="M14" i="5"/>
  <c r="L14" i="5"/>
  <c r="E186" i="3"/>
  <c r="M175" i="3"/>
  <c r="L175" i="3"/>
  <c r="M137" i="3"/>
  <c r="L137" i="3"/>
  <c r="F81" i="8"/>
  <c r="F63" i="8"/>
  <c r="L57" i="8"/>
  <c r="T51" i="5"/>
  <c r="W51" i="5"/>
  <c r="V51" i="5"/>
  <c r="U51" i="5"/>
  <c r="S51" i="5"/>
  <c r="F189" i="3"/>
  <c r="F68" i="2"/>
  <c r="F83" i="8"/>
  <c r="H83" i="8"/>
  <c r="H62" i="8"/>
  <c r="J62" i="8"/>
  <c r="I39" i="6"/>
  <c r="K39" i="6"/>
  <c r="M39" i="6"/>
  <c r="L39" i="6"/>
  <c r="J39" i="6"/>
  <c r="M42" i="6"/>
  <c r="S10" i="5"/>
  <c r="U10" i="5"/>
  <c r="H187" i="3"/>
  <c r="H193" i="3"/>
  <c r="K41" i="2"/>
  <c r="J41" i="2"/>
  <c r="F37" i="10"/>
  <c r="F35" i="10"/>
  <c r="H35" i="10"/>
  <c r="G191" i="3"/>
  <c r="L37" i="5"/>
  <c r="J37" i="5"/>
  <c r="N142" i="3"/>
  <c r="M142" i="3"/>
  <c r="L142" i="3"/>
  <c r="K142" i="3"/>
  <c r="J142" i="3"/>
  <c r="J140" i="3"/>
  <c r="N140" i="3"/>
  <c r="L140" i="3"/>
  <c r="K140" i="3"/>
  <c r="M140" i="3"/>
  <c r="V21" i="5"/>
  <c r="T21" i="5"/>
  <c r="G186" i="3"/>
  <c r="F43" i="2"/>
  <c r="N168" i="3"/>
  <c r="M168" i="3"/>
  <c r="L168" i="3"/>
  <c r="K168" i="3"/>
  <c r="J168" i="3"/>
  <c r="L169" i="3"/>
  <c r="K169" i="3"/>
  <c r="J169" i="3"/>
  <c r="N169" i="3"/>
  <c r="M169" i="3"/>
  <c r="J178" i="3"/>
  <c r="N178" i="3"/>
  <c r="I189" i="3"/>
  <c r="L178" i="3"/>
  <c r="M178" i="3"/>
  <c r="K178" i="3"/>
  <c r="J13" i="2"/>
  <c r="K13" i="2"/>
  <c r="K7" i="2"/>
  <c r="J7" i="2"/>
  <c r="J233" i="24"/>
  <c r="L233" i="24"/>
  <c r="H191" i="24"/>
  <c r="J191" i="24"/>
  <c r="L129" i="24"/>
  <c r="O119" i="24"/>
  <c r="N119" i="24"/>
  <c r="J262" i="24"/>
  <c r="L262" i="24"/>
  <c r="J214" i="24"/>
  <c r="L214" i="24"/>
  <c r="J212" i="24"/>
  <c r="H192" i="24"/>
  <c r="J192" i="24"/>
  <c r="O144" i="24"/>
  <c r="J124" i="24"/>
  <c r="L124" i="24"/>
  <c r="O31" i="25"/>
  <c r="F31" i="25"/>
  <c r="H257" i="24"/>
  <c r="J257" i="24"/>
  <c r="J215" i="24"/>
  <c r="L215" i="24"/>
  <c r="H195" i="24"/>
  <c r="J195" i="24"/>
  <c r="J185" i="24"/>
  <c r="L185" i="24"/>
  <c r="H165" i="24"/>
  <c r="J165" i="24"/>
  <c r="J127" i="24"/>
  <c r="L127" i="24"/>
  <c r="J75" i="24"/>
  <c r="L33" i="25"/>
  <c r="N33" i="25"/>
  <c r="F255" i="24"/>
  <c r="H255" i="24"/>
  <c r="F218" i="24"/>
  <c r="H218" i="24"/>
  <c r="F104" i="24"/>
  <c r="H104" i="24"/>
  <c r="F65" i="24"/>
  <c r="L41" i="25"/>
  <c r="L56" i="25"/>
  <c r="N56" i="25"/>
  <c r="L61" i="25"/>
  <c r="F166" i="24"/>
  <c r="H166" i="24"/>
  <c r="F79" i="24"/>
  <c r="O79" i="24"/>
  <c r="F106" i="24"/>
  <c r="H106" i="24"/>
  <c r="F64" i="24"/>
  <c r="H64" i="24"/>
  <c r="F37" i="24"/>
  <c r="H37" i="24"/>
  <c r="F81" i="24"/>
  <c r="J63" i="24"/>
  <c r="L63" i="24"/>
  <c r="O56" i="24"/>
  <c r="N56" i="24"/>
  <c r="L84" i="24"/>
  <c r="J54" i="24"/>
  <c r="L54" i="24"/>
  <c r="F146" i="24"/>
  <c r="H146" i="24"/>
  <c r="F152" i="24"/>
  <c r="H152" i="24"/>
  <c r="F10" i="24"/>
  <c r="H10" i="24"/>
  <c r="F230" i="24"/>
  <c r="H230" i="24"/>
  <c r="F191" i="24"/>
  <c r="F188" i="24"/>
  <c r="H188" i="24"/>
  <c r="AA9" i="22"/>
  <c r="Z9" i="22"/>
  <c r="X9" i="22"/>
  <c r="AB9" i="22"/>
  <c r="Y9" i="22"/>
  <c r="AB20" i="22"/>
  <c r="AB18" i="22"/>
  <c r="AB10" i="22"/>
  <c r="AB12" i="22"/>
  <c r="F126" i="24"/>
  <c r="F119" i="24"/>
  <c r="H119" i="24"/>
  <c r="J43" i="19"/>
  <c r="J32" i="19"/>
  <c r="G23" i="19"/>
  <c r="J24" i="19"/>
  <c r="G21" i="19"/>
  <c r="J13" i="19"/>
  <c r="O9" i="19"/>
  <c r="R123" i="19" s="1"/>
  <c r="R10" i="19"/>
  <c r="W147" i="19"/>
  <c r="W149" i="19"/>
  <c r="R139" i="19"/>
  <c r="O147" i="19"/>
  <c r="O149" i="19"/>
  <c r="J129" i="19"/>
  <c r="J140" i="19"/>
  <c r="J151" i="19"/>
  <c r="R83" i="19"/>
  <c r="O91" i="19"/>
  <c r="M143" i="17"/>
  <c r="L143" i="17"/>
  <c r="J143" i="17"/>
  <c r="K143" i="17"/>
  <c r="I143" i="17"/>
  <c r="J139" i="17"/>
  <c r="I139" i="17"/>
  <c r="H147" i="17"/>
  <c r="L139" i="17"/>
  <c r="K139" i="17"/>
  <c r="M139" i="17"/>
  <c r="L154" i="17"/>
  <c r="J154" i="17"/>
  <c r="I154" i="17"/>
  <c r="M154" i="17"/>
  <c r="K154" i="17"/>
  <c r="F121" i="17"/>
  <c r="E107" i="17"/>
  <c r="D93" i="17"/>
  <c r="I81" i="17"/>
  <c r="M81" i="17"/>
  <c r="L81" i="17"/>
  <c r="K81" i="17"/>
  <c r="J81" i="17"/>
  <c r="E121" i="17"/>
  <c r="D107" i="17"/>
  <c r="J95" i="17"/>
  <c r="I95" i="17"/>
  <c r="M95" i="17"/>
  <c r="L95" i="17"/>
  <c r="K95" i="17"/>
  <c r="X11" i="17"/>
  <c r="W11" i="17"/>
  <c r="AA11" i="17"/>
  <c r="Z11" i="17"/>
  <c r="Y11" i="17"/>
  <c r="Q9" i="16"/>
  <c r="K126" i="17"/>
  <c r="J126" i="17"/>
  <c r="I126" i="17"/>
  <c r="M126" i="17"/>
  <c r="L126" i="17"/>
  <c r="K100" i="17"/>
  <c r="J100" i="17"/>
  <c r="I100" i="17"/>
  <c r="M100" i="17"/>
  <c r="L100" i="17"/>
  <c r="J57" i="17"/>
  <c r="I57" i="17"/>
  <c r="Y13" i="16"/>
  <c r="X13" i="16"/>
  <c r="W13" i="16"/>
  <c r="V21" i="16"/>
  <c r="Z13" i="16"/>
  <c r="C77" i="17"/>
  <c r="Z16" i="17"/>
  <c r="Y16" i="17"/>
  <c r="X16" i="17"/>
  <c r="W16" i="17"/>
  <c r="AA16" i="17"/>
  <c r="C147" i="17"/>
  <c r="C135" i="17"/>
  <c r="T21" i="16"/>
  <c r="T9" i="16"/>
  <c r="K136" i="17"/>
  <c r="J136" i="17"/>
  <c r="I136" i="17"/>
  <c r="M136" i="17"/>
  <c r="H135" i="17"/>
  <c r="L136" i="17"/>
  <c r="M99" i="17"/>
  <c r="L99" i="17"/>
  <c r="K99" i="17"/>
  <c r="J99" i="17"/>
  <c r="I99" i="17"/>
  <c r="M73" i="17"/>
  <c r="L73" i="17"/>
  <c r="K73" i="17"/>
  <c r="J73" i="17"/>
  <c r="I73" i="17"/>
  <c r="AA17" i="17"/>
  <c r="Z17" i="17"/>
  <c r="Y17" i="17"/>
  <c r="X17" i="17"/>
  <c r="W17" i="17"/>
  <c r="M96" i="17"/>
  <c r="L96" i="17"/>
  <c r="K96" i="17"/>
  <c r="J96" i="17"/>
  <c r="I96" i="17"/>
  <c r="D91" i="17"/>
  <c r="V21" i="14"/>
  <c r="U21" i="14"/>
  <c r="T21" i="14"/>
  <c r="K115" i="13"/>
  <c r="I115" i="13"/>
  <c r="M43" i="13"/>
  <c r="L43" i="13"/>
  <c r="K43" i="13"/>
  <c r="J43" i="13"/>
  <c r="I43" i="13"/>
  <c r="M15" i="13"/>
  <c r="L15" i="13"/>
  <c r="K15" i="13"/>
  <c r="J15" i="13"/>
  <c r="I15" i="13"/>
  <c r="W7" i="12"/>
  <c r="X10" i="15"/>
  <c r="W10" i="15"/>
  <c r="AA10" i="15"/>
  <c r="Z10" i="15"/>
  <c r="Y10" i="15"/>
  <c r="I100" i="13"/>
  <c r="M100" i="13"/>
  <c r="L100" i="13"/>
  <c r="J100" i="13"/>
  <c r="K100" i="13"/>
  <c r="L58" i="13"/>
  <c r="J58" i="13"/>
  <c r="L14" i="13"/>
  <c r="J14" i="13"/>
  <c r="W50" i="12"/>
  <c r="W34" i="12"/>
  <c r="W18" i="12"/>
  <c r="C55" i="12"/>
  <c r="G160" i="13"/>
  <c r="J106" i="13"/>
  <c r="I106" i="13"/>
  <c r="M106" i="13"/>
  <c r="L106" i="13"/>
  <c r="K106" i="13"/>
  <c r="L64" i="13"/>
  <c r="J64" i="13"/>
  <c r="L46" i="13"/>
  <c r="J46" i="13"/>
  <c r="Z15" i="15"/>
  <c r="Y15" i="15"/>
  <c r="X15" i="15"/>
  <c r="W15" i="15"/>
  <c r="AA15" i="15"/>
  <c r="K85" i="13"/>
  <c r="J85" i="13"/>
  <c r="I85" i="13"/>
  <c r="M85" i="13"/>
  <c r="L85" i="13"/>
  <c r="E76" i="13"/>
  <c r="G62" i="13"/>
  <c r="G20" i="13"/>
  <c r="W47" i="12"/>
  <c r="W31" i="12"/>
  <c r="W15" i="12"/>
  <c r="L73" i="13"/>
  <c r="K73" i="13"/>
  <c r="J73" i="13"/>
  <c r="I73" i="13"/>
  <c r="M73" i="13"/>
  <c r="D34" i="13"/>
  <c r="L9" i="13"/>
  <c r="K9" i="13"/>
  <c r="J9" i="13"/>
  <c r="I9" i="13"/>
  <c r="M9" i="13"/>
  <c r="L48" i="12"/>
  <c r="K48" i="12"/>
  <c r="L24" i="12"/>
  <c r="K24" i="12"/>
  <c r="L16" i="12"/>
  <c r="K16" i="12"/>
  <c r="M130" i="13"/>
  <c r="L130" i="13"/>
  <c r="K130" i="13"/>
  <c r="J130" i="13"/>
  <c r="I130" i="13"/>
  <c r="M70" i="13"/>
  <c r="L70" i="13"/>
  <c r="K70" i="13"/>
  <c r="J70" i="13"/>
  <c r="I70" i="13"/>
  <c r="E62" i="13"/>
  <c r="W56" i="12"/>
  <c r="AA12" i="13"/>
  <c r="Z12" i="13"/>
  <c r="Y12" i="13"/>
  <c r="X12" i="13"/>
  <c r="V20" i="13"/>
  <c r="W12" i="13"/>
  <c r="X18" i="12"/>
  <c r="V18" i="12"/>
  <c r="U18" i="12"/>
  <c r="O57" i="10"/>
  <c r="N57" i="10"/>
  <c r="F238" i="8"/>
  <c r="H238" i="8"/>
  <c r="F11" i="10"/>
  <c r="N277" i="8"/>
  <c r="O277" i="8"/>
  <c r="J259" i="8"/>
  <c r="F241" i="8"/>
  <c r="H231" i="8"/>
  <c r="J185" i="8"/>
  <c r="F167" i="8"/>
  <c r="L147" i="8"/>
  <c r="H129" i="8"/>
  <c r="C104" i="13"/>
  <c r="F253" i="8"/>
  <c r="AA15" i="13"/>
  <c r="Z15" i="13"/>
  <c r="Y15" i="13"/>
  <c r="X15" i="13"/>
  <c r="W15" i="13"/>
  <c r="M43" i="12"/>
  <c r="L43" i="12"/>
  <c r="J43" i="12"/>
  <c r="I43" i="12"/>
  <c r="N43" i="12"/>
  <c r="K43" i="12"/>
  <c r="K18" i="12"/>
  <c r="J18" i="12"/>
  <c r="N18" i="12"/>
  <c r="L18" i="12"/>
  <c r="I18" i="12"/>
  <c r="M18" i="12"/>
  <c r="K50" i="12"/>
  <c r="J50" i="12"/>
  <c r="N50" i="12"/>
  <c r="L50" i="12"/>
  <c r="I50" i="12"/>
  <c r="M50" i="12"/>
  <c r="I37" i="12"/>
  <c r="N37" i="12"/>
  <c r="M37" i="12"/>
  <c r="L37" i="12"/>
  <c r="K37" i="12"/>
  <c r="J37" i="12"/>
  <c r="J65" i="10"/>
  <c r="L65" i="10"/>
  <c r="O55" i="10"/>
  <c r="F55" i="10"/>
  <c r="J35" i="10"/>
  <c r="L35" i="10"/>
  <c r="N12" i="10"/>
  <c r="O12" i="10"/>
  <c r="L258" i="8"/>
  <c r="J230" i="8"/>
  <c r="L230" i="8"/>
  <c r="H210" i="8"/>
  <c r="J210" i="8"/>
  <c r="L170" i="8"/>
  <c r="J142" i="8"/>
  <c r="L142" i="8"/>
  <c r="H122" i="8"/>
  <c r="J122" i="8"/>
  <c r="F64" i="8"/>
  <c r="H64" i="8"/>
  <c r="C160" i="13"/>
  <c r="X30" i="12"/>
  <c r="V30" i="12"/>
  <c r="U30" i="12"/>
  <c r="X33" i="12"/>
  <c r="V33" i="12"/>
  <c r="U33" i="12"/>
  <c r="X10" i="12"/>
  <c r="U10" i="12"/>
  <c r="V10" i="12"/>
  <c r="V44" i="12"/>
  <c r="X44" i="12"/>
  <c r="U44" i="12"/>
  <c r="U27" i="12"/>
  <c r="X27" i="12"/>
  <c r="V27" i="12"/>
  <c r="A12" i="12"/>
  <c r="O34" i="10"/>
  <c r="N34" i="10"/>
  <c r="J285" i="8"/>
  <c r="L285" i="8"/>
  <c r="L275" i="8"/>
  <c r="N275" i="8"/>
  <c r="F259" i="8"/>
  <c r="H259" i="8"/>
  <c r="J241" i="8"/>
  <c r="L241" i="8"/>
  <c r="L231" i="8"/>
  <c r="N231" i="8"/>
  <c r="F215" i="8"/>
  <c r="H215" i="8"/>
  <c r="J197" i="8"/>
  <c r="L197" i="8"/>
  <c r="L187" i="8"/>
  <c r="N187" i="8"/>
  <c r="F171" i="8"/>
  <c r="H171" i="8"/>
  <c r="J153" i="8"/>
  <c r="L153" i="8"/>
  <c r="L143" i="8"/>
  <c r="N143" i="8"/>
  <c r="F127" i="8"/>
  <c r="H127" i="8"/>
  <c r="F105" i="8"/>
  <c r="H105" i="8"/>
  <c r="F284" i="8"/>
  <c r="X22" i="12"/>
  <c r="V22" i="12"/>
  <c r="U22" i="12"/>
  <c r="H38" i="10"/>
  <c r="F21" i="10"/>
  <c r="H277" i="8"/>
  <c r="L259" i="8"/>
  <c r="H233" i="8"/>
  <c r="L215" i="8"/>
  <c r="H189" i="8"/>
  <c r="L171" i="8"/>
  <c r="H145" i="8"/>
  <c r="L127" i="8"/>
  <c r="O57" i="8"/>
  <c r="N57" i="8"/>
  <c r="I19" i="6"/>
  <c r="K19" i="6"/>
  <c r="L63" i="8"/>
  <c r="V11" i="6"/>
  <c r="S11" i="6"/>
  <c r="W11" i="6"/>
  <c r="U11" i="6"/>
  <c r="T11" i="6"/>
  <c r="U46" i="5"/>
  <c r="W46" i="5"/>
  <c r="V46" i="5"/>
  <c r="T46" i="5"/>
  <c r="S46" i="5"/>
  <c r="U38" i="5"/>
  <c r="W38" i="5"/>
  <c r="V38" i="5"/>
  <c r="T38" i="5"/>
  <c r="S38" i="5"/>
  <c r="W30" i="5"/>
  <c r="V30" i="5"/>
  <c r="T30" i="5"/>
  <c r="S30" i="5"/>
  <c r="U30" i="5"/>
  <c r="W22" i="5"/>
  <c r="V22" i="5"/>
  <c r="T22" i="5"/>
  <c r="U22" i="5"/>
  <c r="S22" i="5"/>
  <c r="M13" i="5"/>
  <c r="L13" i="5"/>
  <c r="J13" i="5"/>
  <c r="K13" i="5"/>
  <c r="I13" i="5"/>
  <c r="H186" i="3"/>
  <c r="J175" i="3"/>
  <c r="K175" i="3"/>
  <c r="J159" i="3"/>
  <c r="K159" i="3"/>
  <c r="J60" i="2"/>
  <c r="K60" i="2"/>
  <c r="S45" i="6"/>
  <c r="U45" i="6"/>
  <c r="T45" i="6"/>
  <c r="W45" i="6"/>
  <c r="V45" i="6"/>
  <c r="J26" i="6"/>
  <c r="L26" i="6"/>
  <c r="I26" i="6"/>
  <c r="M26" i="6"/>
  <c r="K26" i="6"/>
  <c r="I43" i="5"/>
  <c r="L43" i="5"/>
  <c r="M43" i="5"/>
  <c r="K43" i="5"/>
  <c r="J43" i="5"/>
  <c r="M45" i="5"/>
  <c r="M47" i="5"/>
  <c r="L32" i="6"/>
  <c r="I32" i="6"/>
  <c r="K32" i="6"/>
  <c r="J32" i="6"/>
  <c r="M32" i="6"/>
  <c r="U9" i="6"/>
  <c r="V9" i="6"/>
  <c r="T9" i="6"/>
  <c r="S9" i="6"/>
  <c r="W9" i="6"/>
  <c r="U16" i="6"/>
  <c r="W16" i="6"/>
  <c r="V16" i="6"/>
  <c r="T16" i="6"/>
  <c r="S16" i="6"/>
  <c r="W15" i="6"/>
  <c r="T15" i="6"/>
  <c r="V15" i="6"/>
  <c r="U15" i="6"/>
  <c r="S15" i="6"/>
  <c r="K22" i="6"/>
  <c r="I22" i="6"/>
  <c r="M22" i="6"/>
  <c r="L22" i="6"/>
  <c r="J22" i="6"/>
  <c r="K37" i="6"/>
  <c r="M37" i="6"/>
  <c r="I37" i="6"/>
  <c r="L37" i="6"/>
  <c r="J37" i="6"/>
  <c r="T20" i="5"/>
  <c r="S20" i="5"/>
  <c r="V20" i="5"/>
  <c r="W20" i="5"/>
  <c r="U20" i="5"/>
  <c r="F33" i="10"/>
  <c r="H33" i="10"/>
  <c r="S29" i="6"/>
  <c r="U29" i="6"/>
  <c r="W29" i="6"/>
  <c r="V29" i="6"/>
  <c r="T29" i="6"/>
  <c r="W33" i="6"/>
  <c r="K25" i="5"/>
  <c r="J25" i="5"/>
  <c r="I25" i="5"/>
  <c r="M25" i="5"/>
  <c r="L25" i="5"/>
  <c r="U12" i="5"/>
  <c r="T12" i="5"/>
  <c r="S12" i="5"/>
  <c r="W12" i="5"/>
  <c r="V12" i="5"/>
  <c r="W16" i="5"/>
  <c r="J77" i="8"/>
  <c r="H59" i="8"/>
  <c r="J59" i="8"/>
  <c r="L65" i="8"/>
  <c r="V42" i="5"/>
  <c r="U42" i="5"/>
  <c r="T42" i="5"/>
  <c r="S42" i="5"/>
  <c r="W42" i="5"/>
  <c r="V34" i="5"/>
  <c r="U34" i="5"/>
  <c r="T34" i="5"/>
  <c r="S34" i="5"/>
  <c r="W34" i="5"/>
  <c r="W35" i="5"/>
  <c r="V26" i="5"/>
  <c r="U26" i="5"/>
  <c r="T26" i="5"/>
  <c r="S26" i="5"/>
  <c r="W26" i="5"/>
  <c r="V18" i="5"/>
  <c r="U18" i="5"/>
  <c r="T18" i="5"/>
  <c r="S18" i="5"/>
  <c r="W18" i="5"/>
  <c r="H188" i="3"/>
  <c r="K58" i="2"/>
  <c r="J58" i="2"/>
  <c r="F77" i="8"/>
  <c r="H77" i="8"/>
  <c r="F82" i="8"/>
  <c r="H53" i="8"/>
  <c r="W40" i="5"/>
  <c r="V40" i="5"/>
  <c r="S40" i="5"/>
  <c r="U40" i="5"/>
  <c r="T40" i="5"/>
  <c r="W32" i="5"/>
  <c r="V32" i="5"/>
  <c r="U32" i="5"/>
  <c r="T32" i="5"/>
  <c r="S32" i="5"/>
  <c r="W24" i="5"/>
  <c r="V24" i="5"/>
  <c r="U24" i="5"/>
  <c r="T24" i="5"/>
  <c r="S24" i="5"/>
  <c r="K211" i="3"/>
  <c r="J211" i="3"/>
  <c r="F190" i="3"/>
  <c r="H68" i="2"/>
  <c r="J68" i="2" s="1"/>
  <c r="K65" i="2"/>
  <c r="J65" i="2"/>
  <c r="K37" i="2"/>
  <c r="J37" i="2"/>
  <c r="F34" i="10"/>
  <c r="H34" i="10"/>
  <c r="F43" i="10"/>
  <c r="H43" i="10"/>
  <c r="N167" i="3"/>
  <c r="M167" i="3"/>
  <c r="L167" i="3"/>
  <c r="J167" i="3"/>
  <c r="K167" i="3"/>
  <c r="F18" i="2"/>
  <c r="J45" i="5"/>
  <c r="L45" i="5"/>
  <c r="J144" i="3"/>
  <c r="N144" i="3"/>
  <c r="L144" i="3"/>
  <c r="M144" i="3"/>
  <c r="K144" i="3"/>
  <c r="T29" i="5"/>
  <c r="V29" i="5"/>
  <c r="G190" i="3"/>
  <c r="L173" i="3"/>
  <c r="K173" i="3"/>
  <c r="J173" i="3"/>
  <c r="N173" i="3"/>
  <c r="M173" i="3"/>
  <c r="J182" i="3"/>
  <c r="I193" i="3"/>
  <c r="N182" i="3"/>
  <c r="L182" i="3"/>
  <c r="M182" i="3"/>
  <c r="K182" i="3"/>
  <c r="K24" i="2"/>
  <c r="J24" i="2"/>
  <c r="J11" i="2"/>
  <c r="K11" i="2"/>
  <c r="M131" i="3"/>
  <c r="L131" i="3"/>
  <c r="J131" i="3"/>
  <c r="K131" i="3"/>
  <c r="M46" i="2"/>
  <c r="L46" i="2"/>
  <c r="M124" i="3"/>
  <c r="L124" i="3"/>
  <c r="K124" i="3"/>
  <c r="J124" i="3"/>
  <c r="M133" i="3"/>
  <c r="L133" i="3"/>
  <c r="K133" i="3"/>
  <c r="J133" i="3"/>
  <c r="M125" i="3"/>
  <c r="L125" i="3"/>
  <c r="K125" i="3"/>
  <c r="J125" i="3"/>
  <c r="L265" i="24"/>
  <c r="N255" i="24"/>
  <c r="O255" i="24"/>
  <c r="O231" i="24"/>
  <c r="L209" i="24"/>
  <c r="N209" i="24"/>
  <c r="J189" i="24"/>
  <c r="L189" i="24"/>
  <c r="H147" i="24"/>
  <c r="J147" i="24"/>
  <c r="F59" i="25"/>
  <c r="L234" i="24"/>
  <c r="F57" i="25"/>
  <c r="H262" i="24"/>
  <c r="O210" i="24"/>
  <c r="J190" i="24"/>
  <c r="L190" i="24"/>
  <c r="H170" i="24"/>
  <c r="J170" i="24"/>
  <c r="O122" i="24"/>
  <c r="H265" i="24"/>
  <c r="J265" i="24"/>
  <c r="J255" i="24"/>
  <c r="L255" i="24"/>
  <c r="H231" i="24"/>
  <c r="J231" i="24"/>
  <c r="F213" i="24"/>
  <c r="J193" i="24"/>
  <c r="L193" i="24"/>
  <c r="H173" i="24"/>
  <c r="J173" i="24"/>
  <c r="J163" i="24"/>
  <c r="L163" i="24"/>
  <c r="H143" i="24"/>
  <c r="J143" i="24"/>
  <c r="F267" i="24"/>
  <c r="H267" i="24"/>
  <c r="F260" i="24"/>
  <c r="H260" i="24"/>
  <c r="F207" i="24"/>
  <c r="H207" i="24"/>
  <c r="L39" i="25"/>
  <c r="L59" i="25"/>
  <c r="L32" i="25"/>
  <c r="N32" i="25"/>
  <c r="L63" i="25"/>
  <c r="H86" i="24"/>
  <c r="J86" i="24"/>
  <c r="H81" i="24"/>
  <c r="J81" i="24"/>
  <c r="L37" i="25"/>
  <c r="O53" i="24"/>
  <c r="N53" i="24"/>
  <c r="L83" i="24"/>
  <c r="J55" i="24"/>
  <c r="L55" i="24"/>
  <c r="J59" i="24"/>
  <c r="L59" i="24"/>
  <c r="F148" i="24"/>
  <c r="F141" i="24"/>
  <c r="H141" i="24"/>
  <c r="F15" i="24"/>
  <c r="H15" i="24"/>
  <c r="F235" i="24"/>
  <c r="F232" i="24"/>
  <c r="H232" i="24"/>
  <c r="F187" i="24"/>
  <c r="S21" i="22"/>
  <c r="T21" i="22"/>
  <c r="U21" i="22"/>
  <c r="F130" i="24"/>
  <c r="H130" i="24"/>
  <c r="W79" i="19"/>
  <c r="W77" i="19"/>
  <c r="J45" i="19"/>
  <c r="R42" i="19"/>
  <c r="J34" i="19"/>
  <c r="R31" i="19"/>
  <c r="J26" i="19"/>
  <c r="R20" i="19"/>
  <c r="J15" i="19"/>
  <c r="R12" i="19"/>
  <c r="W119" i="19"/>
  <c r="W121" i="19"/>
  <c r="R100" i="19"/>
  <c r="R122" i="19"/>
  <c r="O121" i="19"/>
  <c r="R130" i="19"/>
  <c r="R141" i="19"/>
  <c r="R152" i="19"/>
  <c r="J101" i="19"/>
  <c r="J123" i="19"/>
  <c r="J131" i="19"/>
  <c r="J142" i="19"/>
  <c r="J153" i="19"/>
  <c r="G161" i="19"/>
  <c r="J95" i="19"/>
  <c r="M110" i="17"/>
  <c r="L110" i="17"/>
  <c r="K110" i="17"/>
  <c r="J110" i="17"/>
  <c r="I110" i="17"/>
  <c r="D105" i="17"/>
  <c r="C91" i="17"/>
  <c r="T21" i="17"/>
  <c r="M160" i="17"/>
  <c r="L160" i="17"/>
  <c r="J160" i="17"/>
  <c r="K160" i="17"/>
  <c r="I160" i="17"/>
  <c r="I142" i="17"/>
  <c r="M142" i="17"/>
  <c r="K142" i="17"/>
  <c r="J142" i="17"/>
  <c r="L142" i="17"/>
  <c r="I89" i="17"/>
  <c r="M89" i="17"/>
  <c r="L89" i="17"/>
  <c r="K89" i="17"/>
  <c r="J89" i="17"/>
  <c r="K153" i="17"/>
  <c r="J153" i="17"/>
  <c r="I153" i="17"/>
  <c r="M153" i="17"/>
  <c r="L153" i="17"/>
  <c r="H161" i="17"/>
  <c r="J103" i="17"/>
  <c r="I103" i="17"/>
  <c r="M103" i="17"/>
  <c r="L103" i="17"/>
  <c r="K103" i="17"/>
  <c r="X19" i="17"/>
  <c r="W19" i="17"/>
  <c r="AA19" i="17"/>
  <c r="Z19" i="17"/>
  <c r="Y19" i="17"/>
  <c r="K83" i="17"/>
  <c r="J83" i="17"/>
  <c r="I83" i="17"/>
  <c r="H91" i="17"/>
  <c r="M83" i="17"/>
  <c r="L83" i="17"/>
  <c r="G77" i="17"/>
  <c r="Q21" i="17"/>
  <c r="Z11" i="16"/>
  <c r="X11" i="16"/>
  <c r="L123" i="17"/>
  <c r="K123" i="17"/>
  <c r="J123" i="17"/>
  <c r="I123" i="17"/>
  <c r="M123" i="17"/>
  <c r="J54" i="17"/>
  <c r="I54" i="17"/>
  <c r="D149" i="17"/>
  <c r="M68" i="17"/>
  <c r="L68" i="17"/>
  <c r="K68" i="17"/>
  <c r="J68" i="17"/>
  <c r="I68" i="17"/>
  <c r="D63" i="17"/>
  <c r="C161" i="17"/>
  <c r="AA10" i="16"/>
  <c r="Z10" i="16"/>
  <c r="Y10" i="16"/>
  <c r="X10" i="16"/>
  <c r="V9" i="16"/>
  <c r="AA16" i="16" s="1"/>
  <c r="W10" i="16"/>
  <c r="H133" i="17"/>
  <c r="M125" i="17"/>
  <c r="L125" i="17"/>
  <c r="K125" i="17"/>
  <c r="J125" i="17"/>
  <c r="I125" i="17"/>
  <c r="G119" i="17"/>
  <c r="F105" i="17"/>
  <c r="E91" i="17"/>
  <c r="J56" i="17"/>
  <c r="I56" i="17"/>
  <c r="E147" i="17"/>
  <c r="M104" i="17"/>
  <c r="L104" i="17"/>
  <c r="K104" i="17"/>
  <c r="J104" i="17"/>
  <c r="I104" i="17"/>
  <c r="F93" i="17"/>
  <c r="E79" i="17"/>
  <c r="M112" i="13"/>
  <c r="L112" i="13"/>
  <c r="K112" i="13"/>
  <c r="J112" i="13"/>
  <c r="I112" i="13"/>
  <c r="E104" i="13"/>
  <c r="I81" i="13"/>
  <c r="K81" i="13"/>
  <c r="X18" i="15"/>
  <c r="W18" i="15"/>
  <c r="AA18" i="15"/>
  <c r="Z18" i="15"/>
  <c r="Y18" i="15"/>
  <c r="I143" i="13"/>
  <c r="M143" i="13"/>
  <c r="L143" i="13"/>
  <c r="K143" i="13"/>
  <c r="J143" i="13"/>
  <c r="L127" i="13"/>
  <c r="J127" i="13"/>
  <c r="D104" i="13"/>
  <c r="I83" i="13"/>
  <c r="M83" i="13"/>
  <c r="L83" i="13"/>
  <c r="K83" i="13"/>
  <c r="J83" i="13"/>
  <c r="I40" i="13"/>
  <c r="H48" i="13"/>
  <c r="M40" i="13"/>
  <c r="L40" i="13"/>
  <c r="K40" i="13"/>
  <c r="J40" i="13"/>
  <c r="J24" i="13"/>
  <c r="L24" i="13"/>
  <c r="W46" i="12"/>
  <c r="W30" i="12"/>
  <c r="J149" i="13"/>
  <c r="I149" i="13"/>
  <c r="M149" i="13"/>
  <c r="L149" i="13"/>
  <c r="K149" i="13"/>
  <c r="J131" i="13"/>
  <c r="I131" i="13"/>
  <c r="M131" i="13"/>
  <c r="K131" i="13"/>
  <c r="L131" i="13"/>
  <c r="J115" i="13"/>
  <c r="L115" i="13"/>
  <c r="J88" i="13"/>
  <c r="I88" i="13"/>
  <c r="M88" i="13"/>
  <c r="L88" i="13"/>
  <c r="K88" i="13"/>
  <c r="J28" i="13"/>
  <c r="I28" i="13"/>
  <c r="M28" i="13"/>
  <c r="K28" i="13"/>
  <c r="L28" i="13"/>
  <c r="J16" i="13"/>
  <c r="I16" i="13"/>
  <c r="M16" i="13"/>
  <c r="L16" i="13"/>
  <c r="K16" i="13"/>
  <c r="R21" i="15"/>
  <c r="Z13" i="15"/>
  <c r="X13" i="15"/>
  <c r="V18" i="14"/>
  <c r="U18" i="14"/>
  <c r="T18" i="14"/>
  <c r="K154" i="13"/>
  <c r="J154" i="13"/>
  <c r="I154" i="13"/>
  <c r="M154" i="13"/>
  <c r="L154" i="13"/>
  <c r="E146" i="13"/>
  <c r="K51" i="13"/>
  <c r="J51" i="13"/>
  <c r="I51" i="13"/>
  <c r="M51" i="13"/>
  <c r="L51" i="13"/>
  <c r="K33" i="13"/>
  <c r="J33" i="13"/>
  <c r="I33" i="13"/>
  <c r="M33" i="13"/>
  <c r="L33" i="13"/>
  <c r="W43" i="12"/>
  <c r="W27" i="12"/>
  <c r="F53" i="12"/>
  <c r="F57" i="12" s="1"/>
  <c r="L142" i="13"/>
  <c r="K142" i="13"/>
  <c r="J142" i="13"/>
  <c r="I142" i="13"/>
  <c r="M142" i="13"/>
  <c r="D76" i="13"/>
  <c r="F62" i="13"/>
  <c r="L39" i="13"/>
  <c r="K39" i="13"/>
  <c r="J39" i="13"/>
  <c r="I39" i="13"/>
  <c r="M39" i="13"/>
  <c r="M113" i="13"/>
  <c r="L113" i="13"/>
  <c r="K113" i="13"/>
  <c r="J113" i="13"/>
  <c r="I113" i="13"/>
  <c r="G90" i="13"/>
  <c r="M36" i="13"/>
  <c r="L36" i="13"/>
  <c r="K36" i="13"/>
  <c r="J36" i="13"/>
  <c r="I36" i="13"/>
  <c r="E20" i="13"/>
  <c r="X50" i="12"/>
  <c r="V50" i="12"/>
  <c r="U50" i="12"/>
  <c r="D54" i="12"/>
  <c r="F216" i="8"/>
  <c r="H216" i="8"/>
  <c r="J56" i="10"/>
  <c r="J34" i="10"/>
  <c r="F285" i="8"/>
  <c r="H275" i="8"/>
  <c r="J229" i="8"/>
  <c r="F211" i="8"/>
  <c r="L191" i="8"/>
  <c r="H173" i="8"/>
  <c r="O145" i="8"/>
  <c r="N145" i="8"/>
  <c r="J127" i="8"/>
  <c r="F109" i="8"/>
  <c r="H109" i="8"/>
  <c r="C132" i="13"/>
  <c r="W13" i="13"/>
  <c r="AA13" i="13"/>
  <c r="Z13" i="13"/>
  <c r="Y13" i="13"/>
  <c r="X13" i="13"/>
  <c r="N20" i="12"/>
  <c r="L20" i="12"/>
  <c r="K20" i="12"/>
  <c r="J20" i="12"/>
  <c r="I20" i="12"/>
  <c r="M20" i="12"/>
  <c r="M19" i="12"/>
  <c r="L19" i="12"/>
  <c r="J19" i="12"/>
  <c r="I19" i="12"/>
  <c r="K19" i="12"/>
  <c r="N19" i="12"/>
  <c r="M51" i="12"/>
  <c r="L51" i="12"/>
  <c r="J51" i="12"/>
  <c r="I51" i="12"/>
  <c r="K51" i="12"/>
  <c r="N51" i="12"/>
  <c r="K26" i="12"/>
  <c r="J26" i="12"/>
  <c r="N26" i="12"/>
  <c r="M26" i="12"/>
  <c r="L26" i="12"/>
  <c r="I26" i="12"/>
  <c r="N28" i="12"/>
  <c r="I11" i="12"/>
  <c r="N11" i="12"/>
  <c r="M11" i="12"/>
  <c r="L11" i="12"/>
  <c r="K11" i="12"/>
  <c r="J11" i="12"/>
  <c r="I45" i="12"/>
  <c r="N45" i="12"/>
  <c r="M45" i="12"/>
  <c r="L45" i="12"/>
  <c r="K45" i="12"/>
  <c r="J45" i="12"/>
  <c r="F63" i="10"/>
  <c r="J43" i="10"/>
  <c r="L43" i="10"/>
  <c r="O33" i="10"/>
  <c r="H10" i="10"/>
  <c r="J10" i="10"/>
  <c r="H276" i="8"/>
  <c r="J276" i="8"/>
  <c r="L236" i="8"/>
  <c r="J208" i="8"/>
  <c r="L208" i="8"/>
  <c r="H188" i="8"/>
  <c r="J188" i="8"/>
  <c r="L148" i="8"/>
  <c r="J120" i="8"/>
  <c r="L120" i="8"/>
  <c r="O56" i="8"/>
  <c r="N56" i="8"/>
  <c r="W8" i="13"/>
  <c r="Y8" i="13"/>
  <c r="A15" i="12"/>
  <c r="X41" i="12"/>
  <c r="V41" i="12"/>
  <c r="U41" i="12"/>
  <c r="V20" i="12"/>
  <c r="X20" i="12"/>
  <c r="U20" i="12"/>
  <c r="V52" i="12"/>
  <c r="X52" i="12"/>
  <c r="U52" i="12"/>
  <c r="U35" i="12"/>
  <c r="X35" i="12"/>
  <c r="V35" i="12"/>
  <c r="X14" i="12"/>
  <c r="V14" i="12"/>
  <c r="U14" i="12"/>
  <c r="F58" i="10"/>
  <c r="O273" i="8"/>
  <c r="N273" i="8"/>
  <c r="O229" i="8"/>
  <c r="N229" i="8"/>
  <c r="F195" i="8"/>
  <c r="N185" i="8"/>
  <c r="O185" i="8"/>
  <c r="F151" i="8"/>
  <c r="N141" i="8"/>
  <c r="O141" i="8"/>
  <c r="F262" i="8"/>
  <c r="J66" i="10"/>
  <c r="L66" i="10"/>
  <c r="L56" i="10"/>
  <c r="J36" i="10"/>
  <c r="L36" i="10"/>
  <c r="J17" i="10"/>
  <c r="J275" i="8"/>
  <c r="J231" i="8"/>
  <c r="J187" i="8"/>
  <c r="J143" i="8"/>
  <c r="L86" i="8"/>
  <c r="J53" i="8"/>
  <c r="U49" i="6"/>
  <c r="S49" i="6"/>
  <c r="U33" i="6"/>
  <c r="S33" i="6"/>
  <c r="V10" i="6"/>
  <c r="T10" i="6"/>
  <c r="I45" i="5"/>
  <c r="K45" i="5"/>
  <c r="K37" i="5"/>
  <c r="I37" i="5"/>
  <c r="K29" i="5"/>
  <c r="I29" i="5"/>
  <c r="K21" i="5"/>
  <c r="I21" i="5"/>
  <c r="W11" i="5"/>
  <c r="V11" i="5"/>
  <c r="T11" i="5"/>
  <c r="U11" i="5"/>
  <c r="S11" i="5"/>
  <c r="J210" i="3"/>
  <c r="K210" i="3"/>
  <c r="H43" i="2"/>
  <c r="K40" i="2"/>
  <c r="J40" i="2"/>
  <c r="V49" i="5"/>
  <c r="S49" i="5"/>
  <c r="W49" i="5"/>
  <c r="U49" i="5"/>
  <c r="T49" i="5"/>
  <c r="S41" i="5"/>
  <c r="W41" i="5"/>
  <c r="V41" i="5"/>
  <c r="U41" i="5"/>
  <c r="T41" i="5"/>
  <c r="S25" i="5"/>
  <c r="W25" i="5"/>
  <c r="U25" i="5"/>
  <c r="V25" i="5"/>
  <c r="T25" i="5"/>
  <c r="W27" i="5"/>
  <c r="S14" i="5"/>
  <c r="W14" i="5"/>
  <c r="U14" i="5"/>
  <c r="V14" i="5"/>
  <c r="T14" i="5"/>
  <c r="E193" i="3"/>
  <c r="N78" i="8"/>
  <c r="O78" i="8"/>
  <c r="U28" i="6"/>
  <c r="S28" i="6"/>
  <c r="W28" i="6"/>
  <c r="V28" i="6"/>
  <c r="T28" i="6"/>
  <c r="U27" i="6"/>
  <c r="W27" i="6"/>
  <c r="S27" i="6"/>
  <c r="V27" i="6"/>
  <c r="T27" i="6"/>
  <c r="W26" i="6"/>
  <c r="T26" i="6"/>
  <c r="V26" i="6"/>
  <c r="U26" i="6"/>
  <c r="S26" i="6"/>
  <c r="K38" i="6"/>
  <c r="M38" i="6"/>
  <c r="L38" i="6"/>
  <c r="J38" i="6"/>
  <c r="I38" i="6"/>
  <c r="M9" i="6"/>
  <c r="J9" i="6"/>
  <c r="I9" i="6"/>
  <c r="L9" i="6"/>
  <c r="K9" i="6"/>
  <c r="J30" i="5"/>
  <c r="I30" i="5"/>
  <c r="L30" i="5"/>
  <c r="M30" i="5"/>
  <c r="K30" i="5"/>
  <c r="F67" i="2"/>
  <c r="L24" i="6"/>
  <c r="I24" i="6"/>
  <c r="M24" i="6"/>
  <c r="K24" i="6"/>
  <c r="J24" i="6"/>
  <c r="M52" i="5"/>
  <c r="K52" i="5"/>
  <c r="J52" i="5"/>
  <c r="I52" i="5"/>
  <c r="L52" i="5"/>
  <c r="M218" i="3"/>
  <c r="L218" i="3"/>
  <c r="E196" i="3"/>
  <c r="M163" i="3"/>
  <c r="L163" i="3"/>
  <c r="J80" i="8"/>
  <c r="L80" i="8"/>
  <c r="L55" i="8"/>
  <c r="T32" i="6"/>
  <c r="V32" i="6"/>
  <c r="W32" i="6"/>
  <c r="U32" i="6"/>
  <c r="S32" i="6"/>
  <c r="L9" i="5"/>
  <c r="K9" i="5"/>
  <c r="J9" i="5"/>
  <c r="I9" i="5"/>
  <c r="M9" i="5"/>
  <c r="K38" i="2"/>
  <c r="J38" i="2"/>
  <c r="F84" i="8"/>
  <c r="H84" i="8"/>
  <c r="H55" i="8"/>
  <c r="J55" i="8"/>
  <c r="V30" i="6"/>
  <c r="S30" i="6"/>
  <c r="W30" i="6"/>
  <c r="T30" i="6"/>
  <c r="U30" i="6"/>
  <c r="I47" i="5"/>
  <c r="K47" i="5"/>
  <c r="K39" i="5"/>
  <c r="I39" i="5"/>
  <c r="K31" i="5"/>
  <c r="I31" i="5"/>
  <c r="K23" i="5"/>
  <c r="I23" i="5"/>
  <c r="M15" i="5"/>
  <c r="L15" i="5"/>
  <c r="K15" i="5"/>
  <c r="J15" i="5"/>
  <c r="I15" i="5"/>
  <c r="M7" i="5"/>
  <c r="L7" i="5"/>
  <c r="K7" i="5"/>
  <c r="J7" i="5"/>
  <c r="I7" i="5"/>
  <c r="M10" i="5"/>
  <c r="M8" i="5"/>
  <c r="F196" i="3"/>
  <c r="K61" i="2"/>
  <c r="J61" i="2"/>
  <c r="I187" i="3"/>
  <c r="N176" i="3"/>
  <c r="M176" i="3"/>
  <c r="L176" i="3"/>
  <c r="K176" i="3"/>
  <c r="J176" i="3"/>
  <c r="L12" i="5"/>
  <c r="J12" i="5"/>
  <c r="L139" i="3"/>
  <c r="K139" i="3"/>
  <c r="J139" i="3"/>
  <c r="N139" i="3"/>
  <c r="M139" i="3"/>
  <c r="G188" i="3"/>
  <c r="V52" i="5"/>
  <c r="T52" i="5"/>
  <c r="T16" i="5"/>
  <c r="V16" i="5"/>
  <c r="V45" i="5"/>
  <c r="T45" i="5"/>
  <c r="L181" i="3"/>
  <c r="K181" i="3"/>
  <c r="J181" i="3"/>
  <c r="I192" i="3"/>
  <c r="N181" i="3"/>
  <c r="M181" i="3"/>
  <c r="J158" i="3"/>
  <c r="N158" i="3"/>
  <c r="L158" i="3"/>
  <c r="M158" i="3"/>
  <c r="K158" i="3"/>
  <c r="I191" i="3"/>
  <c r="J213" i="3"/>
  <c r="N213" i="3"/>
  <c r="L213" i="3"/>
  <c r="M213" i="3"/>
  <c r="K213" i="3"/>
  <c r="G195" i="3"/>
  <c r="H17" i="2"/>
  <c r="J14" i="2"/>
  <c r="K14" i="2"/>
  <c r="J22" i="2"/>
  <c r="K22" i="2"/>
  <c r="L45" i="2"/>
  <c r="M45" i="2"/>
  <c r="J129" i="3"/>
  <c r="L129" i="3"/>
  <c r="M129" i="3"/>
  <c r="K129" i="3"/>
  <c r="K65" i="14"/>
  <c r="J65" i="14"/>
  <c r="I65" i="14"/>
  <c r="K91" i="22"/>
  <c r="J91" i="22"/>
  <c r="M91" i="22"/>
  <c r="N91" i="22"/>
  <c r="L91" i="22"/>
  <c r="R106" i="18"/>
  <c r="S106" i="18"/>
  <c r="I62" i="18"/>
  <c r="J62" i="18"/>
  <c r="M62" i="26"/>
  <c r="L62" i="26"/>
  <c r="K62" i="26"/>
  <c r="I62" i="26"/>
  <c r="J62" i="26"/>
  <c r="AA92" i="18"/>
  <c r="Z92" i="18"/>
  <c r="AB92" i="18"/>
  <c r="S36" i="18"/>
  <c r="R36" i="18"/>
  <c r="T36" i="18"/>
  <c r="T90" i="18"/>
  <c r="S90" i="18"/>
  <c r="R90" i="18"/>
  <c r="AB34" i="18"/>
  <c r="AA34" i="18"/>
  <c r="Z34" i="18"/>
  <c r="U7" i="19"/>
  <c r="X7" i="19"/>
  <c r="N77" i="22"/>
  <c r="K77" i="22"/>
  <c r="L77" i="22"/>
  <c r="M77" i="22"/>
  <c r="J77" i="22"/>
  <c r="I50" i="18"/>
  <c r="J50" i="18"/>
  <c r="J93" i="19"/>
  <c r="M62" i="27"/>
  <c r="L62" i="27"/>
  <c r="K62" i="27"/>
  <c r="J62" i="27"/>
  <c r="I62" i="27"/>
  <c r="AB118" i="18"/>
  <c r="AA118" i="18"/>
  <c r="Z118" i="18"/>
  <c r="S62" i="18"/>
  <c r="R62" i="18"/>
  <c r="S76" i="18"/>
  <c r="R76" i="18"/>
  <c r="T132" i="18"/>
  <c r="S132" i="18"/>
  <c r="R132" i="18"/>
  <c r="M115" i="3"/>
  <c r="L115" i="3"/>
  <c r="J115" i="3"/>
  <c r="K115" i="3"/>
  <c r="E7" i="19"/>
  <c r="H7" i="19"/>
  <c r="S20" i="18"/>
  <c r="R20" i="18"/>
  <c r="T20" i="18"/>
  <c r="M42" i="2"/>
  <c r="L42" i="2"/>
  <c r="M17" i="2"/>
  <c r="L17" i="2"/>
  <c r="K17" i="2"/>
  <c r="J17" i="2"/>
  <c r="S148" i="18"/>
  <c r="R148" i="18"/>
  <c r="T148" i="18"/>
  <c r="J104" i="27"/>
  <c r="I104" i="27"/>
  <c r="M104" i="27"/>
  <c r="L104" i="27"/>
  <c r="K104" i="27"/>
  <c r="J90" i="26"/>
  <c r="I90" i="26"/>
  <c r="M90" i="26"/>
  <c r="K90" i="26"/>
  <c r="L90" i="26"/>
  <c r="I21" i="17"/>
  <c r="M21" i="17"/>
  <c r="L21" i="17"/>
  <c r="K21" i="17"/>
  <c r="J21" i="17"/>
  <c r="H11" i="37"/>
  <c r="G11" i="37"/>
  <c r="I11" i="37"/>
  <c r="L118" i="26"/>
  <c r="K118" i="26"/>
  <c r="J118" i="26"/>
  <c r="I118" i="26"/>
  <c r="M118" i="26"/>
  <c r="N133" i="22"/>
  <c r="M133" i="22"/>
  <c r="L133" i="22"/>
  <c r="K133" i="22"/>
  <c r="J133" i="22"/>
  <c r="N49" i="22"/>
  <c r="M49" i="22"/>
  <c r="K49" i="22"/>
  <c r="L49" i="22"/>
  <c r="J49" i="22"/>
  <c r="J148" i="21"/>
  <c r="I148" i="21"/>
  <c r="H148" i="21"/>
  <c r="AB106" i="18"/>
  <c r="Z106" i="18"/>
  <c r="AA106" i="18"/>
  <c r="T8" i="18"/>
  <c r="S8" i="18"/>
  <c r="R8" i="18"/>
  <c r="I22" i="18"/>
  <c r="K22" i="18"/>
  <c r="J22" i="18"/>
  <c r="I106" i="18"/>
  <c r="J106" i="18"/>
  <c r="T46" i="18"/>
  <c r="T38" i="18"/>
  <c r="J161" i="15"/>
  <c r="I161" i="15"/>
  <c r="M161" i="15"/>
  <c r="L161" i="15"/>
  <c r="K161" i="15"/>
  <c r="AB50" i="18"/>
  <c r="AA50" i="18"/>
  <c r="Z50" i="18"/>
  <c r="M121" i="16"/>
  <c r="L121" i="16"/>
  <c r="K121" i="16"/>
  <c r="J121" i="16"/>
  <c r="I121" i="16"/>
  <c r="L35" i="16"/>
  <c r="K35" i="16"/>
  <c r="J35" i="16"/>
  <c r="I35" i="16"/>
  <c r="M35" i="16"/>
  <c r="M161" i="16"/>
  <c r="L161" i="16"/>
  <c r="K161" i="16"/>
  <c r="J161" i="16"/>
  <c r="I161" i="16"/>
  <c r="M135" i="16"/>
  <c r="L135" i="16"/>
  <c r="K135" i="16"/>
  <c r="J135" i="16"/>
  <c r="I135" i="16"/>
  <c r="T98" i="18"/>
  <c r="I149" i="16"/>
  <c r="M149" i="16"/>
  <c r="L149" i="16"/>
  <c r="K149" i="16"/>
  <c r="J149" i="16"/>
  <c r="M77" i="16"/>
  <c r="L77" i="16"/>
  <c r="K77" i="16"/>
  <c r="J77" i="16"/>
  <c r="I77" i="16"/>
  <c r="J51" i="16"/>
  <c r="I51" i="16"/>
  <c r="M51" i="16"/>
  <c r="L51" i="16"/>
  <c r="K51" i="16"/>
  <c r="I37" i="14"/>
  <c r="J37" i="14"/>
  <c r="K37" i="14"/>
  <c r="K63" i="15"/>
  <c r="J63" i="15"/>
  <c r="I63" i="15"/>
  <c r="M63" i="15"/>
  <c r="L63" i="15"/>
  <c r="K120" i="3"/>
  <c r="J120" i="3"/>
  <c r="M120" i="3"/>
  <c r="L120" i="3"/>
  <c r="M18" i="2"/>
  <c r="L18" i="2"/>
  <c r="K18" i="2"/>
  <c r="J18" i="2"/>
  <c r="M123" i="3"/>
  <c r="L123" i="3"/>
  <c r="J123" i="3"/>
  <c r="K123" i="3"/>
  <c r="T16" i="43"/>
  <c r="S16" i="43"/>
  <c r="R16" i="43"/>
  <c r="Q16" i="43"/>
  <c r="P16" i="43"/>
  <c r="K138" i="43"/>
  <c r="K142" i="42"/>
  <c r="I76" i="26"/>
  <c r="M76" i="26"/>
  <c r="L76" i="26"/>
  <c r="J76" i="26"/>
  <c r="K76" i="26"/>
  <c r="K118" i="27"/>
  <c r="J118" i="27"/>
  <c r="I118" i="27"/>
  <c r="M118" i="27"/>
  <c r="L118" i="27"/>
  <c r="M20" i="26"/>
  <c r="L20" i="26"/>
  <c r="K20" i="26"/>
  <c r="J20" i="26"/>
  <c r="I20" i="26"/>
  <c r="M34" i="26"/>
  <c r="L34" i="26"/>
  <c r="K34" i="26"/>
  <c r="J34" i="26"/>
  <c r="I34" i="26"/>
  <c r="L21" i="22"/>
  <c r="K21" i="22"/>
  <c r="J21" i="22"/>
  <c r="N21" i="22"/>
  <c r="M21" i="22"/>
  <c r="M48" i="27"/>
  <c r="L48" i="27"/>
  <c r="K48" i="27"/>
  <c r="J48" i="27"/>
  <c r="I48" i="27"/>
  <c r="J36" i="21"/>
  <c r="I36" i="21"/>
  <c r="H36" i="21"/>
  <c r="T123" i="18"/>
  <c r="T97" i="18"/>
  <c r="T93" i="18"/>
  <c r="T146" i="18"/>
  <c r="S146" i="18"/>
  <c r="R146" i="18"/>
  <c r="T120" i="18"/>
  <c r="S120" i="18"/>
  <c r="R120" i="18"/>
  <c r="K120" i="18"/>
  <c r="J120" i="18"/>
  <c r="I120" i="18"/>
  <c r="T145" i="18"/>
  <c r="T128" i="18"/>
  <c r="T85" i="18"/>
  <c r="T10" i="18"/>
  <c r="AA20" i="18"/>
  <c r="Z20" i="18"/>
  <c r="AB20" i="18"/>
  <c r="T15" i="18"/>
  <c r="K20" i="18"/>
  <c r="J20" i="18"/>
  <c r="I20" i="18"/>
  <c r="J119" i="16"/>
  <c r="I119" i="16"/>
  <c r="M119" i="16"/>
  <c r="L119" i="16"/>
  <c r="K119" i="16"/>
  <c r="T124" i="18"/>
  <c r="K8" i="18"/>
  <c r="I8" i="18"/>
  <c r="J8" i="18"/>
  <c r="M29" i="16"/>
  <c r="M21" i="16"/>
  <c r="L21" i="16"/>
  <c r="K21" i="16"/>
  <c r="J21" i="16"/>
  <c r="I21" i="16"/>
  <c r="M35" i="17"/>
  <c r="L35" i="17"/>
  <c r="K35" i="17"/>
  <c r="J35" i="17"/>
  <c r="I35" i="17"/>
  <c r="M95" i="16"/>
  <c r="M52" i="16"/>
  <c r="M116" i="3"/>
  <c r="L116" i="3"/>
  <c r="K116" i="3"/>
  <c r="J116" i="3"/>
  <c r="J113" i="3"/>
  <c r="L113" i="3"/>
  <c r="M113" i="3"/>
  <c r="K113" i="3"/>
  <c r="P16" i="42"/>
  <c r="T16" i="42"/>
  <c r="R16" i="42"/>
  <c r="S16" i="42"/>
  <c r="Q16" i="42"/>
  <c r="K140" i="41"/>
  <c r="P11" i="37"/>
  <c r="O11" i="37"/>
  <c r="T11" i="37"/>
  <c r="S11" i="37"/>
  <c r="R11" i="37"/>
  <c r="Q11" i="37"/>
  <c r="L11" i="37"/>
  <c r="K11" i="37"/>
  <c r="M11" i="37"/>
  <c r="M160" i="26"/>
  <c r="L160" i="26"/>
  <c r="K160" i="26"/>
  <c r="J160" i="26"/>
  <c r="I160" i="26"/>
  <c r="N161" i="22"/>
  <c r="M161" i="22"/>
  <c r="L161" i="22"/>
  <c r="K161" i="22"/>
  <c r="J161" i="22"/>
  <c r="M35" i="22"/>
  <c r="L35" i="22"/>
  <c r="K35" i="22"/>
  <c r="J35" i="22"/>
  <c r="N35" i="22"/>
  <c r="T22" i="21"/>
  <c r="S22" i="21"/>
  <c r="R22" i="21"/>
  <c r="K63" i="22"/>
  <c r="J63" i="22"/>
  <c r="M63" i="22"/>
  <c r="N63" i="22"/>
  <c r="L63" i="22"/>
  <c r="J92" i="21"/>
  <c r="I92" i="21"/>
  <c r="H92" i="21"/>
  <c r="J50" i="21"/>
  <c r="I50" i="21"/>
  <c r="H50" i="21"/>
  <c r="AA148" i="18"/>
  <c r="Z148" i="18"/>
  <c r="AB148" i="18"/>
  <c r="T140" i="18"/>
  <c r="T131" i="18"/>
  <c r="R118" i="18"/>
  <c r="S118" i="18"/>
  <c r="S92" i="18"/>
  <c r="R92" i="18"/>
  <c r="T92" i="18"/>
  <c r="AB62" i="18"/>
  <c r="AA62" i="18"/>
  <c r="Z62" i="18"/>
  <c r="AA36" i="18"/>
  <c r="Z36" i="18"/>
  <c r="AB36" i="18"/>
  <c r="T28" i="18"/>
  <c r="T96" i="18"/>
  <c r="T83" i="18"/>
  <c r="T79" i="18"/>
  <c r="T155" i="18"/>
  <c r="AB90" i="18"/>
  <c r="AA90" i="18"/>
  <c r="Z90" i="18"/>
  <c r="AA64" i="18"/>
  <c r="Z64" i="18"/>
  <c r="AB64" i="18"/>
  <c r="T43" i="18"/>
  <c r="T34" i="18"/>
  <c r="S34" i="18"/>
  <c r="R34" i="18"/>
  <c r="K146" i="18"/>
  <c r="J146" i="18"/>
  <c r="I146" i="18"/>
  <c r="J64" i="18"/>
  <c r="I64" i="18"/>
  <c r="AB132" i="18"/>
  <c r="AA132" i="18"/>
  <c r="Z132" i="18"/>
  <c r="S50" i="18"/>
  <c r="R50" i="18"/>
  <c r="T16" i="18"/>
  <c r="T25" i="18"/>
  <c r="T23" i="18"/>
  <c r="K78" i="18"/>
  <c r="I78" i="18"/>
  <c r="J78" i="18"/>
  <c r="T42" i="18"/>
  <c r="AA22" i="18"/>
  <c r="Z22" i="18"/>
  <c r="AB22" i="18"/>
  <c r="T11" i="18"/>
  <c r="K89" i="18"/>
  <c r="K23" i="17"/>
  <c r="J23" i="17"/>
  <c r="I23" i="17"/>
  <c r="M23" i="17"/>
  <c r="L23" i="17"/>
  <c r="M140" i="16"/>
  <c r="I105" i="16"/>
  <c r="M105" i="16"/>
  <c r="L105" i="16"/>
  <c r="K105" i="16"/>
  <c r="J105" i="16"/>
  <c r="M62" i="16"/>
  <c r="M85" i="16"/>
  <c r="M82" i="16"/>
  <c r="M130" i="16"/>
  <c r="M44" i="16"/>
  <c r="M16" i="16"/>
  <c r="M144" i="16"/>
  <c r="M58" i="16"/>
  <c r="M158" i="16"/>
  <c r="M72" i="16"/>
  <c r="M146" i="16"/>
  <c r="M60" i="16"/>
  <c r="J49" i="15"/>
  <c r="I49" i="15"/>
  <c r="M49" i="15"/>
  <c r="L49" i="15"/>
  <c r="K49" i="15"/>
  <c r="K163" i="14"/>
  <c r="J163" i="14"/>
  <c r="I163" i="14"/>
  <c r="M119" i="15"/>
  <c r="L119" i="15"/>
  <c r="K119" i="15"/>
  <c r="J119" i="15"/>
  <c r="I119" i="15"/>
  <c r="K137" i="42"/>
  <c r="K104" i="26"/>
  <c r="J104" i="26"/>
  <c r="I104" i="26"/>
  <c r="L104" i="26"/>
  <c r="M104" i="26"/>
  <c r="M48" i="26"/>
  <c r="L48" i="26"/>
  <c r="K48" i="26"/>
  <c r="J48" i="26"/>
  <c r="I48" i="26"/>
  <c r="K119" i="22"/>
  <c r="J119" i="22"/>
  <c r="M119" i="22"/>
  <c r="L119" i="22"/>
  <c r="N119" i="22"/>
  <c r="J162" i="21"/>
  <c r="I162" i="21"/>
  <c r="H162" i="21"/>
  <c r="J106" i="21"/>
  <c r="I106" i="21"/>
  <c r="H106" i="21"/>
  <c r="T136" i="18"/>
  <c r="T101" i="18"/>
  <c r="K148" i="18"/>
  <c r="J148" i="18"/>
  <c r="I148" i="18"/>
  <c r="K36" i="18"/>
  <c r="J36" i="18"/>
  <c r="I36" i="18"/>
  <c r="AA160" i="18"/>
  <c r="Z160" i="18"/>
  <c r="AB160" i="18"/>
  <c r="AB134" i="18"/>
  <c r="AA134" i="18"/>
  <c r="Z134" i="18"/>
  <c r="T126" i="18"/>
  <c r="T100" i="18"/>
  <c r="S104" i="18"/>
  <c r="R104" i="18"/>
  <c r="T104" i="18"/>
  <c r="T78" i="18"/>
  <c r="S78" i="18"/>
  <c r="R78" i="18"/>
  <c r="AA48" i="18"/>
  <c r="Z48" i="18"/>
  <c r="AB48" i="18"/>
  <c r="T151" i="18"/>
  <c r="T125" i="18"/>
  <c r="T39" i="18"/>
  <c r="T150" i="18"/>
  <c r="T154" i="18"/>
  <c r="T137" i="18"/>
  <c r="K104" i="18"/>
  <c r="J104" i="18"/>
  <c r="I104" i="18"/>
  <c r="S22" i="18"/>
  <c r="R22" i="18"/>
  <c r="T22" i="18"/>
  <c r="AB12" i="18"/>
  <c r="AB55" i="18"/>
  <c r="L37" i="17"/>
  <c r="K37" i="17"/>
  <c r="J37" i="17"/>
  <c r="I37" i="17"/>
  <c r="M37" i="17"/>
  <c r="M157" i="16"/>
  <c r="M71" i="16"/>
  <c r="M128" i="16"/>
  <c r="M33" i="16"/>
  <c r="M15" i="16"/>
  <c r="M31" i="17"/>
  <c r="M159" i="16"/>
  <c r="M125" i="16"/>
  <c r="M39" i="16"/>
  <c r="M96" i="16"/>
  <c r="M19" i="17"/>
  <c r="M110" i="16"/>
  <c r="M49" i="16"/>
  <c r="L49" i="16"/>
  <c r="K49" i="16"/>
  <c r="J49" i="16"/>
  <c r="I49" i="16"/>
  <c r="M23" i="16"/>
  <c r="L23" i="16"/>
  <c r="K23" i="16"/>
  <c r="J23" i="16"/>
  <c r="I23" i="16"/>
  <c r="M30" i="17"/>
  <c r="M124" i="16"/>
  <c r="M63" i="16"/>
  <c r="L63" i="16"/>
  <c r="K63" i="16"/>
  <c r="J63" i="16"/>
  <c r="I63" i="16"/>
  <c r="I37" i="16"/>
  <c r="M37" i="16"/>
  <c r="L37" i="16"/>
  <c r="K37" i="16"/>
  <c r="J37" i="16"/>
  <c r="M20" i="17"/>
  <c r="M155" i="16"/>
  <c r="M26" i="16"/>
  <c r="I147" i="15"/>
  <c r="L147" i="15"/>
  <c r="K147" i="15"/>
  <c r="M147" i="15"/>
  <c r="J147" i="15"/>
  <c r="L43" i="2"/>
  <c r="K43" i="2"/>
  <c r="J43" i="2"/>
  <c r="M43" i="2"/>
  <c r="M122" i="3"/>
  <c r="K122" i="3"/>
  <c r="L122" i="3"/>
  <c r="J122" i="3"/>
  <c r="M118" i="3"/>
  <c r="L118" i="3"/>
  <c r="K118" i="3"/>
  <c r="J118" i="3"/>
  <c r="J16" i="43"/>
  <c r="I16" i="43"/>
  <c r="H16" i="43"/>
  <c r="H16" i="42"/>
  <c r="J16" i="42"/>
  <c r="I16" i="42"/>
  <c r="K137" i="41"/>
  <c r="K142" i="41"/>
  <c r="I160" i="27"/>
  <c r="M160" i="27"/>
  <c r="L160" i="27"/>
  <c r="J160" i="27"/>
  <c r="K160" i="27"/>
  <c r="T144" i="18"/>
  <c r="T32" i="18"/>
  <c r="K92" i="18"/>
  <c r="J92" i="18"/>
  <c r="I92" i="18"/>
  <c r="T122" i="18"/>
  <c r="T87" i="18"/>
  <c r="J120" i="21"/>
  <c r="I120" i="21"/>
  <c r="H120" i="21"/>
  <c r="K134" i="18"/>
  <c r="J134" i="18"/>
  <c r="I134" i="18"/>
  <c r="T159" i="18"/>
  <c r="T142" i="18"/>
  <c r="T138" i="18"/>
  <c r="T121" i="18"/>
  <c r="T47" i="18"/>
  <c r="T30" i="18"/>
  <c r="T26" i="18"/>
  <c r="T17" i="18"/>
  <c r="K90" i="18"/>
  <c r="I90" i="18"/>
  <c r="J90" i="18"/>
  <c r="T89" i="18"/>
  <c r="AA76" i="18"/>
  <c r="Z76" i="18"/>
  <c r="AB76" i="18"/>
  <c r="AB8" i="18"/>
  <c r="AA8" i="18"/>
  <c r="Z8" i="18"/>
  <c r="AB154" i="18"/>
  <c r="T33" i="18"/>
  <c r="AB59" i="18"/>
  <c r="K11" i="18"/>
  <c r="K48" i="18"/>
  <c r="J48" i="18"/>
  <c r="I48" i="18"/>
  <c r="M91" i="16"/>
  <c r="L91" i="16"/>
  <c r="K91" i="16"/>
  <c r="J91" i="16"/>
  <c r="I91" i="16"/>
  <c r="M114" i="16"/>
  <c r="M93" i="16"/>
  <c r="L93" i="16"/>
  <c r="K93" i="16"/>
  <c r="J93" i="16"/>
  <c r="I93" i="16"/>
  <c r="M42" i="16"/>
  <c r="K13" i="18"/>
  <c r="K133" i="16"/>
  <c r="J133" i="16"/>
  <c r="I133" i="16"/>
  <c r="M133" i="16"/>
  <c r="L133" i="16"/>
  <c r="M90" i="16"/>
  <c r="M139" i="16"/>
  <c r="M53" i="16"/>
  <c r="K9" i="18"/>
  <c r="M67" i="16"/>
  <c r="M24" i="16"/>
  <c r="M81" i="16"/>
  <c r="M38" i="16"/>
  <c r="M103" i="16"/>
  <c r="I35" i="15"/>
  <c r="M35" i="15"/>
  <c r="L35" i="15"/>
  <c r="K35" i="15"/>
  <c r="J35" i="15"/>
  <c r="I107" i="14"/>
  <c r="K107" i="14"/>
  <c r="J107" i="14"/>
  <c r="K21" i="15"/>
  <c r="J21" i="15"/>
  <c r="I21" i="15"/>
  <c r="M21" i="15"/>
  <c r="L21" i="15"/>
  <c r="K79" i="14"/>
  <c r="J79" i="14"/>
  <c r="I79" i="14"/>
  <c r="L77" i="15"/>
  <c r="K77" i="15"/>
  <c r="J77" i="15"/>
  <c r="I77" i="15"/>
  <c r="M77" i="15"/>
  <c r="K121" i="14"/>
  <c r="J121" i="14"/>
  <c r="I121" i="14"/>
  <c r="K51" i="14"/>
  <c r="J51" i="14"/>
  <c r="I51" i="14"/>
  <c r="M105" i="15"/>
  <c r="L105" i="15"/>
  <c r="K105" i="15"/>
  <c r="J105" i="15"/>
  <c r="I105" i="15"/>
  <c r="K93" i="14"/>
  <c r="J93" i="14"/>
  <c r="I93" i="14"/>
  <c r="M138" i="17"/>
  <c r="K23" i="14"/>
  <c r="J23" i="14"/>
  <c r="I23" i="14"/>
  <c r="L119" i="3"/>
  <c r="K119" i="3"/>
  <c r="J119" i="3"/>
  <c r="M119" i="3"/>
  <c r="M117" i="3"/>
  <c r="L117" i="3"/>
  <c r="K117" i="3"/>
  <c r="J117" i="3"/>
  <c r="J121" i="3"/>
  <c r="L121" i="3"/>
  <c r="M121" i="3"/>
  <c r="K121" i="3"/>
  <c r="M114" i="3"/>
  <c r="K114" i="3"/>
  <c r="L114" i="3"/>
  <c r="J114" i="3"/>
  <c r="L146" i="27"/>
  <c r="K146" i="27"/>
  <c r="M146" i="27"/>
  <c r="J146" i="27"/>
  <c r="I146" i="27"/>
  <c r="M76" i="27"/>
  <c r="L76" i="27"/>
  <c r="K76" i="27"/>
  <c r="J76" i="27"/>
  <c r="I76" i="27"/>
  <c r="I90" i="27"/>
  <c r="M90" i="27"/>
  <c r="L90" i="27"/>
  <c r="K90" i="27"/>
  <c r="J90" i="27"/>
  <c r="L20" i="27"/>
  <c r="K20" i="27"/>
  <c r="J20" i="27"/>
  <c r="I20" i="27"/>
  <c r="M20" i="27"/>
  <c r="K147" i="22"/>
  <c r="J147" i="22"/>
  <c r="M147" i="22"/>
  <c r="L147" i="22"/>
  <c r="N147" i="22"/>
  <c r="M146" i="26"/>
  <c r="L146" i="26"/>
  <c r="K146" i="26"/>
  <c r="J146" i="26"/>
  <c r="I146" i="26"/>
  <c r="J134" i="21"/>
  <c r="I134" i="21"/>
  <c r="H134" i="21"/>
  <c r="J78" i="21"/>
  <c r="I78" i="21"/>
  <c r="H78" i="21"/>
  <c r="T153" i="18"/>
  <c r="T149" i="18"/>
  <c r="T41" i="18"/>
  <c r="T37" i="18"/>
  <c r="J64" i="21"/>
  <c r="I64" i="21"/>
  <c r="H64" i="21"/>
  <c r="J22" i="21"/>
  <c r="I22" i="21"/>
  <c r="H22" i="21"/>
  <c r="I118" i="18"/>
  <c r="J118" i="18"/>
  <c r="T130" i="18"/>
  <c r="K160" i="18"/>
  <c r="J160" i="18"/>
  <c r="I160" i="18"/>
  <c r="AB146" i="18"/>
  <c r="AA146" i="18"/>
  <c r="Z146" i="18"/>
  <c r="T129" i="18"/>
  <c r="AB120" i="18"/>
  <c r="AA120" i="18"/>
  <c r="Z120" i="18"/>
  <c r="S64" i="18"/>
  <c r="R64" i="18"/>
  <c r="K34" i="18"/>
  <c r="I34" i="18"/>
  <c r="J34" i="18"/>
  <c r="T24" i="18"/>
  <c r="L79" i="16"/>
  <c r="K79" i="16"/>
  <c r="J79" i="16"/>
  <c r="I79" i="16"/>
  <c r="M79" i="16"/>
  <c r="M28" i="16"/>
  <c r="AB24" i="18"/>
  <c r="M137" i="16"/>
  <c r="M94" i="16"/>
  <c r="M59" i="16"/>
  <c r="AB51" i="18"/>
  <c r="M99" i="16"/>
  <c r="L147" i="16"/>
  <c r="K147" i="16"/>
  <c r="J147" i="16"/>
  <c r="I147" i="16"/>
  <c r="M147" i="16"/>
  <c r="M104" i="16"/>
  <c r="M20" i="16"/>
  <c r="M25" i="17"/>
  <c r="M153" i="16"/>
  <c r="M118" i="16"/>
  <c r="M32" i="16"/>
  <c r="M39" i="17"/>
  <c r="M132" i="16"/>
  <c r="M46" i="16"/>
  <c r="M112" i="16"/>
  <c r="M69" i="16"/>
  <c r="J149" i="14"/>
  <c r="I149" i="14"/>
  <c r="K149" i="14"/>
  <c r="M91" i="15"/>
  <c r="L91" i="15"/>
  <c r="K91" i="15"/>
  <c r="J91" i="15"/>
  <c r="I91" i="15"/>
  <c r="K135" i="14"/>
  <c r="J135" i="14"/>
  <c r="I135" i="14"/>
  <c r="M7" i="19"/>
  <c r="K143" i="42"/>
  <c r="N16" i="42"/>
  <c r="L16" i="42"/>
  <c r="M16" i="42"/>
  <c r="L16" i="43"/>
  <c r="N16" i="43"/>
  <c r="M16" i="43"/>
  <c r="M132" i="27"/>
  <c r="K132" i="27"/>
  <c r="J132" i="27"/>
  <c r="I132" i="27"/>
  <c r="L132" i="27"/>
  <c r="M34" i="27"/>
  <c r="L34" i="27"/>
  <c r="K34" i="27"/>
  <c r="J34" i="27"/>
  <c r="I34" i="27"/>
  <c r="M132" i="26"/>
  <c r="L132" i="26"/>
  <c r="K132" i="26"/>
  <c r="J132" i="26"/>
  <c r="I132" i="26"/>
  <c r="N105" i="22"/>
  <c r="L105" i="22"/>
  <c r="K105" i="22"/>
  <c r="M105" i="22"/>
  <c r="J105" i="22"/>
  <c r="T157" i="18"/>
  <c r="T80" i="18"/>
  <c r="T45" i="18"/>
  <c r="T156" i="18"/>
  <c r="S160" i="18"/>
  <c r="R160" i="18"/>
  <c r="T160" i="18"/>
  <c r="T134" i="18"/>
  <c r="S134" i="18"/>
  <c r="R134" i="18"/>
  <c r="AA104" i="18"/>
  <c r="Z104" i="18"/>
  <c r="AB104" i="18"/>
  <c r="AB78" i="18"/>
  <c r="AA78" i="18"/>
  <c r="Z78" i="18"/>
  <c r="T44" i="18"/>
  <c r="S48" i="18"/>
  <c r="R48" i="18"/>
  <c r="T48" i="18"/>
  <c r="T95" i="18"/>
  <c r="K132" i="18"/>
  <c r="J132" i="18"/>
  <c r="I132" i="18"/>
  <c r="J76" i="18"/>
  <c r="I76" i="18"/>
  <c r="T158" i="18"/>
  <c r="T94" i="18"/>
  <c r="T13" i="18"/>
  <c r="T9" i="18"/>
  <c r="AB42" i="18"/>
  <c r="T29" i="18"/>
  <c r="AB81" i="18"/>
  <c r="AB46" i="18"/>
  <c r="AB18" i="18"/>
  <c r="T12" i="18"/>
  <c r="T19" i="18"/>
  <c r="AB11" i="18"/>
  <c r="T81" i="18"/>
  <c r="K29" i="18"/>
  <c r="K40" i="18"/>
  <c r="M49" i="17"/>
  <c r="L49" i="17"/>
  <c r="K49" i="17"/>
  <c r="J49" i="17"/>
  <c r="I49" i="17"/>
  <c r="K65" i="16"/>
  <c r="J65" i="16"/>
  <c r="I65" i="16"/>
  <c r="M65" i="16"/>
  <c r="L65" i="16"/>
  <c r="M9" i="16"/>
  <c r="L9" i="16"/>
  <c r="K9" i="16"/>
  <c r="J9" i="16"/>
  <c r="I9" i="16"/>
  <c r="M88" i="16"/>
  <c r="M68" i="16"/>
  <c r="I9" i="17"/>
  <c r="M9" i="17"/>
  <c r="L9" i="17"/>
  <c r="K9" i="17"/>
  <c r="J9" i="17"/>
  <c r="M107" i="16"/>
  <c r="L107" i="16"/>
  <c r="K107" i="16"/>
  <c r="J107" i="16"/>
  <c r="I107" i="16"/>
  <c r="M56" i="16"/>
  <c r="M45" i="17"/>
  <c r="M156" i="16"/>
  <c r="M61" i="16"/>
  <c r="M27" i="16"/>
  <c r="M12" i="16"/>
  <c r="M75" i="16"/>
  <c r="M89" i="16"/>
  <c r="M86" i="16"/>
  <c r="M133" i="15"/>
  <c r="L133" i="15"/>
  <c r="K133" i="15"/>
  <c r="J133" i="15"/>
  <c r="I133" i="15"/>
  <c r="N68" i="2"/>
  <c r="L68" i="2"/>
  <c r="M68" i="2"/>
  <c r="K67" i="2"/>
  <c r="J67" i="2"/>
  <c r="M67" i="2"/>
  <c r="L67" i="2"/>
  <c r="J65" i="33" l="1"/>
  <c r="P118" i="19"/>
  <c r="P31" i="19"/>
  <c r="P111" i="19"/>
  <c r="H116" i="19"/>
  <c r="F49" i="19"/>
  <c r="H41" i="19"/>
  <c r="H85" i="19"/>
  <c r="X110" i="19"/>
  <c r="X42" i="19"/>
  <c r="X156" i="19"/>
  <c r="P137" i="19"/>
  <c r="P141" i="19"/>
  <c r="P123" i="19"/>
  <c r="P88" i="19"/>
  <c r="P126" i="19"/>
  <c r="N21" i="19"/>
  <c r="P13" i="19"/>
  <c r="N23" i="19"/>
  <c r="P24" i="19"/>
  <c r="P32" i="19"/>
  <c r="P43" i="19"/>
  <c r="P54" i="19"/>
  <c r="P62" i="19"/>
  <c r="P73" i="19"/>
  <c r="P89" i="19"/>
  <c r="P116" i="19"/>
  <c r="P86" i="19"/>
  <c r="P156" i="19"/>
  <c r="H127" i="19"/>
  <c r="H86" i="19"/>
  <c r="H117" i="19"/>
  <c r="F91" i="19"/>
  <c r="H83" i="19"/>
  <c r="F133" i="19"/>
  <c r="H125" i="19"/>
  <c r="H12" i="19"/>
  <c r="H20" i="19"/>
  <c r="H31" i="19"/>
  <c r="H42" i="19"/>
  <c r="H53" i="19"/>
  <c r="H61" i="19"/>
  <c r="H72" i="19"/>
  <c r="H84" i="19"/>
  <c r="H128" i="19"/>
  <c r="H89" i="19"/>
  <c r="V133" i="19"/>
  <c r="X125" i="19"/>
  <c r="X142" i="19"/>
  <c r="X112" i="19"/>
  <c r="V149" i="19"/>
  <c r="X150" i="19"/>
  <c r="V135" i="19"/>
  <c r="X136" i="19"/>
  <c r="V21" i="19"/>
  <c r="X13" i="19"/>
  <c r="V23" i="19"/>
  <c r="X24" i="19"/>
  <c r="X32" i="19"/>
  <c r="X43" i="19"/>
  <c r="X54" i="19"/>
  <c r="X62" i="19"/>
  <c r="X73" i="19"/>
  <c r="X99" i="19"/>
  <c r="X152" i="19"/>
  <c r="X160" i="19"/>
  <c r="J45" i="2"/>
  <c r="K45" i="2"/>
  <c r="P20" i="19"/>
  <c r="P72" i="19"/>
  <c r="H156" i="19"/>
  <c r="H60" i="19"/>
  <c r="X103" i="19"/>
  <c r="X31" i="19"/>
  <c r="X143" i="19"/>
  <c r="P104" i="19"/>
  <c r="P154" i="19"/>
  <c r="P127" i="19"/>
  <c r="P108" i="19"/>
  <c r="P130" i="19"/>
  <c r="P14" i="19"/>
  <c r="P25" i="19"/>
  <c r="P33" i="19"/>
  <c r="P44" i="19"/>
  <c r="P55" i="19"/>
  <c r="P66" i="19"/>
  <c r="P74" i="19"/>
  <c r="N93" i="19"/>
  <c r="P94" i="19"/>
  <c r="N133" i="19"/>
  <c r="P125" i="19"/>
  <c r="P90" i="19"/>
  <c r="P160" i="19"/>
  <c r="H140" i="19"/>
  <c r="H90" i="19"/>
  <c r="F121" i="19"/>
  <c r="H122" i="19"/>
  <c r="H87" i="19"/>
  <c r="H129" i="19"/>
  <c r="F21" i="19"/>
  <c r="H13" i="19"/>
  <c r="F23" i="19"/>
  <c r="H24" i="19"/>
  <c r="H32" i="19"/>
  <c r="H43" i="19"/>
  <c r="H54" i="19"/>
  <c r="H62" i="19"/>
  <c r="H73" i="19"/>
  <c r="H88" i="19"/>
  <c r="H132" i="19"/>
  <c r="F93" i="19"/>
  <c r="H93" i="19" s="1"/>
  <c r="H94" i="19"/>
  <c r="X146" i="19"/>
  <c r="X84" i="19"/>
  <c r="X115" i="19"/>
  <c r="X154" i="19"/>
  <c r="X82" i="19"/>
  <c r="X140" i="19"/>
  <c r="X14" i="19"/>
  <c r="X25" i="19"/>
  <c r="X33" i="19"/>
  <c r="X44" i="19"/>
  <c r="V63" i="19"/>
  <c r="X55" i="19"/>
  <c r="V65" i="19"/>
  <c r="X66" i="19"/>
  <c r="X74" i="19"/>
  <c r="V107" i="19"/>
  <c r="X108" i="19"/>
  <c r="V91" i="19"/>
  <c r="X83" i="19"/>
  <c r="X157" i="19"/>
  <c r="K44" i="2"/>
  <c r="J44" i="2"/>
  <c r="K197" i="3"/>
  <c r="J197" i="3"/>
  <c r="M201" i="3"/>
  <c r="L201" i="3"/>
  <c r="J69" i="2"/>
  <c r="K69" i="2"/>
  <c r="P84" i="19"/>
  <c r="P53" i="19"/>
  <c r="P159" i="19"/>
  <c r="H110" i="19"/>
  <c r="H52" i="19"/>
  <c r="X113" i="19"/>
  <c r="X53" i="19"/>
  <c r="P145" i="19"/>
  <c r="P132" i="19"/>
  <c r="P131" i="19"/>
  <c r="N147" i="19"/>
  <c r="P139" i="19"/>
  <c r="P15" i="19"/>
  <c r="P26" i="19"/>
  <c r="P34" i="19"/>
  <c r="P45" i="19"/>
  <c r="P56" i="19"/>
  <c r="P67" i="19"/>
  <c r="P75" i="19"/>
  <c r="N105" i="19"/>
  <c r="P97" i="19"/>
  <c r="P129" i="19"/>
  <c r="P95" i="19"/>
  <c r="H118" i="19"/>
  <c r="H95" i="19"/>
  <c r="H126" i="19"/>
  <c r="H102" i="19"/>
  <c r="H138" i="19"/>
  <c r="H14" i="19"/>
  <c r="H25" i="19"/>
  <c r="H33" i="19"/>
  <c r="H44" i="19"/>
  <c r="H55" i="19"/>
  <c r="H66" i="19"/>
  <c r="H74" i="19"/>
  <c r="H99" i="19"/>
  <c r="H137" i="19"/>
  <c r="H98" i="19"/>
  <c r="X138" i="19"/>
  <c r="X88" i="19"/>
  <c r="X124" i="19"/>
  <c r="X85" i="19"/>
  <c r="X95" i="19"/>
  <c r="X144" i="19"/>
  <c r="X15" i="19"/>
  <c r="X26" i="19"/>
  <c r="X34" i="19"/>
  <c r="X45" i="19"/>
  <c r="X56" i="19"/>
  <c r="X67" i="19"/>
  <c r="X75" i="19"/>
  <c r="X117" i="19"/>
  <c r="X87" i="19"/>
  <c r="M205" i="3"/>
  <c r="L205" i="3"/>
  <c r="K205" i="3"/>
  <c r="J205" i="3"/>
  <c r="M206" i="3"/>
  <c r="L206" i="3"/>
  <c r="K206" i="3"/>
  <c r="J206" i="3"/>
  <c r="P42" i="19"/>
  <c r="P157" i="19"/>
  <c r="H160" i="19"/>
  <c r="H71" i="19"/>
  <c r="X145" i="19"/>
  <c r="X61" i="19"/>
  <c r="P113" i="19"/>
  <c r="N91" i="19"/>
  <c r="P83" i="19"/>
  <c r="N135" i="19"/>
  <c r="P136" i="19"/>
  <c r="P98" i="19"/>
  <c r="P143" i="19"/>
  <c r="P16" i="19"/>
  <c r="N35" i="19"/>
  <c r="P27" i="19"/>
  <c r="N37" i="19"/>
  <c r="P38" i="19"/>
  <c r="P46" i="19"/>
  <c r="P57" i="19"/>
  <c r="P68" i="19"/>
  <c r="P76" i="19"/>
  <c r="P101" i="19"/>
  <c r="P138" i="19"/>
  <c r="P103" i="19"/>
  <c r="F161" i="19"/>
  <c r="H153" i="19"/>
  <c r="H96" i="19"/>
  <c r="H130" i="19"/>
  <c r="H111" i="19"/>
  <c r="H142" i="19"/>
  <c r="H15" i="19"/>
  <c r="H26" i="19"/>
  <c r="H34" i="19"/>
  <c r="H45" i="19"/>
  <c r="H56" i="19"/>
  <c r="H67" i="19"/>
  <c r="H75" i="19"/>
  <c r="H104" i="19"/>
  <c r="H141" i="19"/>
  <c r="H157" i="19"/>
  <c r="X116" i="19"/>
  <c r="X98" i="19"/>
  <c r="X128" i="19"/>
  <c r="X89" i="19"/>
  <c r="X114" i="19"/>
  <c r="V161" i="19"/>
  <c r="X153" i="19"/>
  <c r="X16" i="19"/>
  <c r="V35" i="19"/>
  <c r="X27" i="19"/>
  <c r="V37" i="19"/>
  <c r="X38" i="19"/>
  <c r="X46" i="19"/>
  <c r="X57" i="19"/>
  <c r="X68" i="19"/>
  <c r="X76" i="19"/>
  <c r="V121" i="19"/>
  <c r="X122" i="19"/>
  <c r="X100" i="19"/>
  <c r="M204" i="3"/>
  <c r="L204" i="3"/>
  <c r="J204" i="3"/>
  <c r="K204" i="3"/>
  <c r="N121" i="19"/>
  <c r="P122" i="19"/>
  <c r="P61" i="19"/>
  <c r="H19" i="19"/>
  <c r="H82" i="19"/>
  <c r="X131" i="19"/>
  <c r="X90" i="19"/>
  <c r="P124" i="19"/>
  <c r="P140" i="19"/>
  <c r="P100" i="19"/>
  <c r="P152" i="19"/>
  <c r="P17" i="19"/>
  <c r="P28" i="19"/>
  <c r="P39" i="19"/>
  <c r="P47" i="19"/>
  <c r="P58" i="19"/>
  <c r="P69" i="19"/>
  <c r="N79" i="19"/>
  <c r="P80" i="19"/>
  <c r="P110" i="19"/>
  <c r="P142" i="19"/>
  <c r="P112" i="19"/>
  <c r="F105" i="19"/>
  <c r="H97" i="19"/>
  <c r="H100" i="19"/>
  <c r="F147" i="19"/>
  <c r="H139" i="19"/>
  <c r="H146" i="19"/>
  <c r="H16" i="19"/>
  <c r="F35" i="19"/>
  <c r="H27" i="19"/>
  <c r="F37" i="19"/>
  <c r="H38" i="19"/>
  <c r="H46" i="19"/>
  <c r="H57" i="19"/>
  <c r="H68" i="19"/>
  <c r="H76" i="19"/>
  <c r="H113" i="19"/>
  <c r="H145" i="19"/>
  <c r="H158" i="19"/>
  <c r="X151" i="19"/>
  <c r="X102" i="19"/>
  <c r="X132" i="19"/>
  <c r="V93" i="19"/>
  <c r="X94" i="19"/>
  <c r="X118" i="19"/>
  <c r="X158" i="19"/>
  <c r="X17" i="19"/>
  <c r="X28" i="19"/>
  <c r="X39" i="19"/>
  <c r="X47" i="19"/>
  <c r="X58" i="19"/>
  <c r="V77" i="19"/>
  <c r="X69" i="19"/>
  <c r="V79" i="19"/>
  <c r="X80" i="19"/>
  <c r="X126" i="19"/>
  <c r="X109" i="19"/>
  <c r="J46" i="2"/>
  <c r="K46" i="2"/>
  <c r="J201" i="3"/>
  <c r="K201" i="3"/>
  <c r="M199" i="3"/>
  <c r="L199" i="3"/>
  <c r="K199" i="3"/>
  <c r="J199" i="3"/>
  <c r="P12" i="19"/>
  <c r="P85" i="19"/>
  <c r="H108" i="19"/>
  <c r="H30" i="19"/>
  <c r="X12" i="19"/>
  <c r="X72" i="19"/>
  <c r="P87" i="19"/>
  <c r="P115" i="19"/>
  <c r="P99" i="19"/>
  <c r="P144" i="19"/>
  <c r="P109" i="19"/>
  <c r="N9" i="19"/>
  <c r="P10" i="19"/>
  <c r="P18" i="19"/>
  <c r="P29" i="19"/>
  <c r="P40" i="19"/>
  <c r="P48" i="19"/>
  <c r="P59" i="19"/>
  <c r="P70" i="19"/>
  <c r="P81" i="19"/>
  <c r="P96" i="19"/>
  <c r="P146" i="19"/>
  <c r="P158" i="19"/>
  <c r="H123" i="19"/>
  <c r="H131" i="19"/>
  <c r="H109" i="19"/>
  <c r="H143" i="19"/>
  <c r="H103" i="19"/>
  <c r="H151" i="19"/>
  <c r="H17" i="19"/>
  <c r="H28" i="19"/>
  <c r="H39" i="19"/>
  <c r="H47" i="19"/>
  <c r="H58" i="19"/>
  <c r="H69" i="19"/>
  <c r="F79" i="19"/>
  <c r="H80" i="19"/>
  <c r="H114" i="19"/>
  <c r="F149" i="19"/>
  <c r="H150" i="19"/>
  <c r="H155" i="19"/>
  <c r="X101" i="19"/>
  <c r="V119" i="19"/>
  <c r="X111" i="19"/>
  <c r="X137" i="19"/>
  <c r="X96" i="19"/>
  <c r="X123" i="19"/>
  <c r="V9" i="19"/>
  <c r="X10" i="19"/>
  <c r="X18" i="19"/>
  <c r="X29" i="19"/>
  <c r="X40" i="19"/>
  <c r="X48" i="19"/>
  <c r="X59" i="19"/>
  <c r="X70" i="19"/>
  <c r="X81" i="19"/>
  <c r="X130" i="19"/>
  <c r="X155" i="19"/>
  <c r="M203" i="3"/>
  <c r="K203" i="3"/>
  <c r="L203" i="3"/>
  <c r="J203" i="3"/>
  <c r="M198" i="3"/>
  <c r="L198" i="3"/>
  <c r="K198" i="3"/>
  <c r="J198" i="3"/>
  <c r="K70" i="2"/>
  <c r="J70" i="2"/>
  <c r="P128" i="19"/>
  <c r="H11" i="19"/>
  <c r="H124" i="19"/>
  <c r="X20" i="19"/>
  <c r="L200" i="3"/>
  <c r="K200" i="3"/>
  <c r="J200" i="3"/>
  <c r="M200" i="3"/>
  <c r="N149" i="19"/>
  <c r="P150" i="19"/>
  <c r="P114" i="19"/>
  <c r="N161" i="19"/>
  <c r="P153" i="19"/>
  <c r="P117" i="19"/>
  <c r="P11" i="19"/>
  <c r="P19" i="19"/>
  <c r="P30" i="19"/>
  <c r="N49" i="19"/>
  <c r="P41" i="19"/>
  <c r="P52" i="19"/>
  <c r="P60" i="19"/>
  <c r="P71" i="19"/>
  <c r="P82" i="19"/>
  <c r="P102" i="19"/>
  <c r="P151" i="19"/>
  <c r="P155" i="19"/>
  <c r="F135" i="19"/>
  <c r="H136" i="19"/>
  <c r="H144" i="19"/>
  <c r="H101" i="19"/>
  <c r="H152" i="19"/>
  <c r="H112" i="19"/>
  <c r="F9" i="19"/>
  <c r="H10" i="19"/>
  <c r="H18" i="19"/>
  <c r="H29" i="19"/>
  <c r="H40" i="19"/>
  <c r="H48" i="19"/>
  <c r="H59" i="19"/>
  <c r="H70" i="19"/>
  <c r="H81" i="19"/>
  <c r="H115" i="19"/>
  <c r="H154" i="19"/>
  <c r="H159" i="19"/>
  <c r="X129" i="19"/>
  <c r="V105" i="19"/>
  <c r="X97" i="19"/>
  <c r="X141" i="19"/>
  <c r="X104" i="19"/>
  <c r="X127" i="19"/>
  <c r="X11" i="19"/>
  <c r="X19" i="19"/>
  <c r="X30" i="19"/>
  <c r="V49" i="19"/>
  <c r="X41" i="19"/>
  <c r="V51" i="19"/>
  <c r="X52" i="19"/>
  <c r="X60" i="19"/>
  <c r="X71" i="19"/>
  <c r="X86" i="19"/>
  <c r="V147" i="19"/>
  <c r="X139" i="19"/>
  <c r="X159" i="19"/>
  <c r="K71" i="2"/>
  <c r="J71" i="2"/>
  <c r="J202" i="3"/>
  <c r="K202" i="3"/>
  <c r="L202" i="3"/>
  <c r="M202" i="3"/>
  <c r="M207" i="3"/>
  <c r="L207" i="3"/>
  <c r="K207" i="3"/>
  <c r="J207" i="3"/>
  <c r="I107" i="17"/>
  <c r="M107" i="17"/>
  <c r="L107" i="17"/>
  <c r="K107" i="17"/>
  <c r="J107" i="17"/>
  <c r="P63" i="19"/>
  <c r="K68" i="2"/>
  <c r="T7" i="19"/>
  <c r="Z7" i="19"/>
  <c r="I48" i="13"/>
  <c r="M48" i="13"/>
  <c r="L48" i="13"/>
  <c r="K48" i="13"/>
  <c r="J48" i="13"/>
  <c r="M135" i="17"/>
  <c r="L135" i="17"/>
  <c r="J135" i="17"/>
  <c r="K135" i="17"/>
  <c r="I135" i="17"/>
  <c r="AA13" i="16"/>
  <c r="R159" i="19"/>
  <c r="H21" i="19"/>
  <c r="J21" i="19"/>
  <c r="R89" i="19"/>
  <c r="J20" i="13"/>
  <c r="I20" i="13"/>
  <c r="M20" i="13"/>
  <c r="L20" i="13"/>
  <c r="K20" i="13"/>
  <c r="J149" i="19"/>
  <c r="H149" i="19"/>
  <c r="P107" i="19"/>
  <c r="R32" i="19"/>
  <c r="R137" i="19"/>
  <c r="P37" i="19"/>
  <c r="R37" i="19"/>
  <c r="R94" i="19"/>
  <c r="M195" i="3"/>
  <c r="K195" i="3"/>
  <c r="L195" i="3"/>
  <c r="J195" i="3"/>
  <c r="AA17" i="16"/>
  <c r="M149" i="17"/>
  <c r="K149" i="17"/>
  <c r="I149" i="17"/>
  <c r="L149" i="17"/>
  <c r="J149" i="17"/>
  <c r="R103" i="19"/>
  <c r="X133" i="19"/>
  <c r="R11" i="19"/>
  <c r="R19" i="19"/>
  <c r="H63" i="19"/>
  <c r="R105" i="19"/>
  <c r="P105" i="19"/>
  <c r="M55" i="12"/>
  <c r="L55" i="12"/>
  <c r="J55" i="12"/>
  <c r="I55" i="12"/>
  <c r="N55" i="12"/>
  <c r="K55" i="12"/>
  <c r="V23" i="14"/>
  <c r="U23" i="14"/>
  <c r="T23" i="14"/>
  <c r="M65" i="17"/>
  <c r="L65" i="17"/>
  <c r="K65" i="17"/>
  <c r="J65" i="17"/>
  <c r="I65" i="17"/>
  <c r="AA9" i="17"/>
  <c r="Z9" i="17"/>
  <c r="Y9" i="17"/>
  <c r="X9" i="17"/>
  <c r="W9" i="17"/>
  <c r="R143" i="19"/>
  <c r="P65" i="19"/>
  <c r="O146" i="43"/>
  <c r="M146" i="43"/>
  <c r="N146" i="43"/>
  <c r="L146" i="43"/>
  <c r="M79" i="17"/>
  <c r="L79" i="17"/>
  <c r="K79" i="17"/>
  <c r="J79" i="17"/>
  <c r="I79" i="17"/>
  <c r="X65" i="19"/>
  <c r="M20" i="28"/>
  <c r="L20" i="28"/>
  <c r="K20" i="28"/>
  <c r="J20" i="28"/>
  <c r="I20" i="28"/>
  <c r="R131" i="19"/>
  <c r="R151" i="19"/>
  <c r="I146" i="43"/>
  <c r="H146" i="43"/>
  <c r="K146" i="43" s="1"/>
  <c r="G146" i="43"/>
  <c r="R101" i="19"/>
  <c r="P77" i="19"/>
  <c r="I160" i="28"/>
  <c r="M160" i="28"/>
  <c r="L160" i="28"/>
  <c r="K160" i="28"/>
  <c r="J160" i="28"/>
  <c r="J62" i="28"/>
  <c r="I62" i="28"/>
  <c r="M62" i="28"/>
  <c r="L62" i="28"/>
  <c r="K62" i="28"/>
  <c r="K76" i="13"/>
  <c r="J76" i="13"/>
  <c r="I76" i="13"/>
  <c r="M76" i="13"/>
  <c r="L76" i="13"/>
  <c r="M119" i="17"/>
  <c r="L119" i="17"/>
  <c r="K119" i="17"/>
  <c r="J119" i="17"/>
  <c r="I119" i="17"/>
  <c r="R129" i="19"/>
  <c r="K145" i="42"/>
  <c r="J102" i="19"/>
  <c r="R147" i="19"/>
  <c r="P147" i="19"/>
  <c r="H91" i="19"/>
  <c r="J91" i="19"/>
  <c r="M191" i="3"/>
  <c r="L191" i="3"/>
  <c r="K191" i="3"/>
  <c r="J191" i="3"/>
  <c r="L192" i="3"/>
  <c r="K192" i="3"/>
  <c r="J192" i="3"/>
  <c r="M192" i="3"/>
  <c r="I133" i="17"/>
  <c r="M133" i="17"/>
  <c r="K133" i="17"/>
  <c r="J133" i="17"/>
  <c r="L133" i="17"/>
  <c r="K91" i="17"/>
  <c r="J91" i="17"/>
  <c r="I91" i="17"/>
  <c r="M91" i="17"/>
  <c r="L91" i="17"/>
  <c r="J161" i="19"/>
  <c r="H161" i="19"/>
  <c r="Y21" i="16"/>
  <c r="X21" i="16"/>
  <c r="W21" i="16"/>
  <c r="AA21" i="16"/>
  <c r="Z21" i="16"/>
  <c r="J147" i="17"/>
  <c r="I147" i="17"/>
  <c r="L147" i="17"/>
  <c r="K147" i="17"/>
  <c r="M147" i="17"/>
  <c r="P91" i="19"/>
  <c r="R91" i="19"/>
  <c r="X147" i="19"/>
  <c r="H23" i="19"/>
  <c r="J23" i="19"/>
  <c r="D57" i="12"/>
  <c r="R138" i="19"/>
  <c r="R43" i="19"/>
  <c r="X93" i="19"/>
  <c r="R104" i="19"/>
  <c r="R46" i="19"/>
  <c r="R30" i="19"/>
  <c r="H65" i="19"/>
  <c r="J133" i="19"/>
  <c r="H133" i="19"/>
  <c r="G146" i="42"/>
  <c r="H146" i="42"/>
  <c r="K146" i="42" s="1"/>
  <c r="I146" i="42"/>
  <c r="L146" i="28"/>
  <c r="K146" i="28"/>
  <c r="J146" i="28"/>
  <c r="I146" i="28"/>
  <c r="M146" i="28"/>
  <c r="R26" i="19"/>
  <c r="J42" i="19"/>
  <c r="R140" i="19"/>
  <c r="J152" i="19"/>
  <c r="J20" i="19"/>
  <c r="O146" i="41"/>
  <c r="N146" i="41"/>
  <c r="M146" i="41"/>
  <c r="L146" i="41"/>
  <c r="K161" i="17"/>
  <c r="J161" i="17"/>
  <c r="I161" i="17"/>
  <c r="M161" i="17"/>
  <c r="L161" i="17"/>
  <c r="X119" i="19"/>
  <c r="X91" i="19"/>
  <c r="P23" i="19"/>
  <c r="R23" i="19"/>
  <c r="P93" i="19"/>
  <c r="R93" i="19"/>
  <c r="N16" i="41"/>
  <c r="L16" i="41"/>
  <c r="M16" i="41"/>
  <c r="M34" i="28"/>
  <c r="L34" i="28"/>
  <c r="K34" i="28"/>
  <c r="J34" i="28"/>
  <c r="I34" i="28"/>
  <c r="L7" i="19"/>
  <c r="R155" i="19"/>
  <c r="X9" i="19"/>
  <c r="X105" i="19"/>
  <c r="R158" i="19"/>
  <c r="X21" i="19"/>
  <c r="R144" i="19"/>
  <c r="R125" i="19"/>
  <c r="R41" i="19"/>
  <c r="X49" i="19"/>
  <c r="C57" i="12"/>
  <c r="M188" i="3"/>
  <c r="L188" i="3"/>
  <c r="J188" i="3"/>
  <c r="K188" i="3"/>
  <c r="X161" i="19"/>
  <c r="J132" i="19"/>
  <c r="R39" i="19"/>
  <c r="AA13" i="17"/>
  <c r="AA12" i="17"/>
  <c r="J124" i="19"/>
  <c r="R85" i="19"/>
  <c r="J29" i="19"/>
  <c r="P16" i="41"/>
  <c r="R16" i="41"/>
  <c r="Q16" i="41"/>
  <c r="T16" i="41"/>
  <c r="S16" i="41"/>
  <c r="H119" i="19"/>
  <c r="G146" i="41"/>
  <c r="I146" i="41"/>
  <c r="H146" i="41"/>
  <c r="K146" i="41" s="1"/>
  <c r="K139" i="43"/>
  <c r="H65" i="33"/>
  <c r="P35" i="19"/>
  <c r="R35" i="19"/>
  <c r="N56" i="12"/>
  <c r="L56" i="12"/>
  <c r="K56" i="12"/>
  <c r="J56" i="12"/>
  <c r="M56" i="12"/>
  <c r="I56" i="12"/>
  <c r="K54" i="12"/>
  <c r="J54" i="12"/>
  <c r="N54" i="12"/>
  <c r="M54" i="12"/>
  <c r="I54" i="12"/>
  <c r="L54" i="12"/>
  <c r="M187" i="3"/>
  <c r="K187" i="3"/>
  <c r="L187" i="3"/>
  <c r="J187" i="3"/>
  <c r="Y9" i="16"/>
  <c r="X9" i="16"/>
  <c r="W9" i="16"/>
  <c r="AA9" i="16"/>
  <c r="Z9" i="16"/>
  <c r="AA15" i="16"/>
  <c r="AA11" i="16"/>
  <c r="AA19" i="16"/>
  <c r="R121" i="19"/>
  <c r="P121" i="19"/>
  <c r="X77" i="19"/>
  <c r="R149" i="19"/>
  <c r="P149" i="19"/>
  <c r="J77" i="17"/>
  <c r="I77" i="17"/>
  <c r="M77" i="17"/>
  <c r="L77" i="17"/>
  <c r="K77" i="17"/>
  <c r="I63" i="17"/>
  <c r="J63" i="17"/>
  <c r="H35" i="19"/>
  <c r="J35" i="19"/>
  <c r="AA20" i="16"/>
  <c r="R126" i="19"/>
  <c r="X23" i="19"/>
  <c r="M146" i="13"/>
  <c r="L146" i="13"/>
  <c r="K146" i="13"/>
  <c r="J146" i="13"/>
  <c r="I146" i="13"/>
  <c r="R135" i="19"/>
  <c r="P135" i="19"/>
  <c r="P49" i="19"/>
  <c r="R49" i="19"/>
  <c r="R97" i="19"/>
  <c r="AA12" i="16"/>
  <c r="R132" i="19"/>
  <c r="X51" i="19"/>
  <c r="J105" i="19"/>
  <c r="H105" i="19"/>
  <c r="R34" i="19"/>
  <c r="R161" i="19"/>
  <c r="P161" i="19"/>
  <c r="R80" i="19"/>
  <c r="R17" i="19"/>
  <c r="J121" i="17"/>
  <c r="I121" i="17"/>
  <c r="M121" i="17"/>
  <c r="L121" i="17"/>
  <c r="K121" i="17"/>
  <c r="J121" i="19"/>
  <c r="H121" i="19"/>
  <c r="R45" i="19"/>
  <c r="J51" i="17"/>
  <c r="I51" i="17"/>
  <c r="P119" i="19"/>
  <c r="X37" i="19"/>
  <c r="K132" i="28"/>
  <c r="J132" i="28"/>
  <c r="I132" i="28"/>
  <c r="M132" i="28"/>
  <c r="L132" i="28"/>
  <c r="M93" i="17"/>
  <c r="L93" i="17"/>
  <c r="K93" i="17"/>
  <c r="J93" i="17"/>
  <c r="I93" i="17"/>
  <c r="D7" i="19"/>
  <c r="X121" i="19"/>
  <c r="X79" i="19"/>
  <c r="AA20" i="13"/>
  <c r="Z20" i="13"/>
  <c r="Y20" i="13"/>
  <c r="X20" i="13"/>
  <c r="W20" i="13"/>
  <c r="P9" i="19"/>
  <c r="R9" i="19"/>
  <c r="R95" i="19"/>
  <c r="R90" i="19"/>
  <c r="R156" i="19"/>
  <c r="R84" i="19"/>
  <c r="R88" i="19"/>
  <c r="R86" i="19"/>
  <c r="R98" i="19"/>
  <c r="R99" i="19"/>
  <c r="J147" i="19"/>
  <c r="H147" i="19"/>
  <c r="R127" i="19"/>
  <c r="H37" i="19"/>
  <c r="J37" i="19"/>
  <c r="R96" i="19"/>
  <c r="H107" i="19"/>
  <c r="H49" i="19"/>
  <c r="J49" i="19"/>
  <c r="I53" i="12"/>
  <c r="H57" i="12"/>
  <c r="N53" i="12"/>
  <c r="M53" i="12"/>
  <c r="L53" i="12"/>
  <c r="J53" i="12"/>
  <c r="K53" i="12"/>
  <c r="P51" i="19"/>
  <c r="R102" i="19"/>
  <c r="R14" i="19"/>
  <c r="R25" i="19"/>
  <c r="R33" i="19"/>
  <c r="H77" i="19"/>
  <c r="M196" i="3"/>
  <c r="L196" i="3"/>
  <c r="J196" i="3"/>
  <c r="K196" i="3"/>
  <c r="AA14" i="17"/>
  <c r="P79" i="19"/>
  <c r="R79" i="19"/>
  <c r="M104" i="28"/>
  <c r="L104" i="28"/>
  <c r="J104" i="28"/>
  <c r="I104" i="28"/>
  <c r="K104" i="28"/>
  <c r="J40" i="19"/>
  <c r="J81" i="19"/>
  <c r="X63" i="19"/>
  <c r="J88" i="19"/>
  <c r="O146" i="42"/>
  <c r="N146" i="42"/>
  <c r="M146" i="42"/>
  <c r="L146" i="42"/>
  <c r="L90" i="28"/>
  <c r="K90" i="28"/>
  <c r="I90" i="28"/>
  <c r="M90" i="28"/>
  <c r="J90" i="28"/>
  <c r="I129" i="37"/>
  <c r="H129" i="37"/>
  <c r="G129" i="37"/>
  <c r="R133" i="19"/>
  <c r="P133" i="19"/>
  <c r="J42" i="2"/>
  <c r="R128" i="19"/>
  <c r="R18" i="19"/>
  <c r="M189" i="3"/>
  <c r="L189" i="3"/>
  <c r="K189" i="3"/>
  <c r="J189" i="3"/>
  <c r="R13" i="19"/>
  <c r="I160" i="13"/>
  <c r="M160" i="13"/>
  <c r="L160" i="13"/>
  <c r="K160" i="13"/>
  <c r="J160" i="13"/>
  <c r="R145" i="19"/>
  <c r="R16" i="19"/>
  <c r="H51" i="19"/>
  <c r="AA21" i="15"/>
  <c r="Z21" i="15"/>
  <c r="Y21" i="15"/>
  <c r="X21" i="15"/>
  <c r="W21" i="15"/>
  <c r="R87" i="19"/>
  <c r="X135" i="19"/>
  <c r="R82" i="19"/>
  <c r="M190" i="3"/>
  <c r="L190" i="3"/>
  <c r="K190" i="3"/>
  <c r="J190" i="3"/>
  <c r="M132" i="13"/>
  <c r="L132" i="13"/>
  <c r="K132" i="13"/>
  <c r="J132" i="13"/>
  <c r="I132" i="13"/>
  <c r="AA18" i="16"/>
  <c r="J135" i="19"/>
  <c r="H135" i="19"/>
  <c r="R154" i="19"/>
  <c r="R44" i="19"/>
  <c r="H79" i="19"/>
  <c r="J79" i="19"/>
  <c r="J186" i="3"/>
  <c r="L186" i="3"/>
  <c r="K186" i="3"/>
  <c r="M186" i="3"/>
  <c r="J10" i="19"/>
  <c r="G57" i="12"/>
  <c r="J12" i="19"/>
  <c r="M118" i="28"/>
  <c r="K118" i="28"/>
  <c r="J118" i="28"/>
  <c r="L118" i="28"/>
  <c r="I118" i="28"/>
  <c r="J130" i="19"/>
  <c r="AA21" i="17"/>
  <c r="Z21" i="17"/>
  <c r="Y21" i="17"/>
  <c r="X21" i="17"/>
  <c r="W21" i="17"/>
  <c r="R142" i="19"/>
  <c r="K143" i="43"/>
  <c r="L105" i="17"/>
  <c r="K105" i="17"/>
  <c r="J105" i="17"/>
  <c r="I105" i="17"/>
  <c r="M105" i="17"/>
  <c r="K193" i="3"/>
  <c r="J193" i="3"/>
  <c r="M193" i="3"/>
  <c r="L193" i="3"/>
  <c r="R150" i="19"/>
  <c r="X149" i="19"/>
  <c r="R29" i="19"/>
  <c r="R40" i="19"/>
  <c r="R48" i="19"/>
  <c r="R81" i="19"/>
  <c r="AA14" i="16"/>
  <c r="R146" i="19"/>
  <c r="X107" i="19"/>
  <c r="P21" i="19"/>
  <c r="R21" i="19"/>
  <c r="R24" i="19"/>
  <c r="J194" i="3"/>
  <c r="L194" i="3"/>
  <c r="M194" i="3"/>
  <c r="K194" i="3"/>
  <c r="R27" i="19"/>
  <c r="AB21" i="22"/>
  <c r="AA21" i="22"/>
  <c r="Y21" i="22"/>
  <c r="Z21" i="22"/>
  <c r="X21" i="22"/>
  <c r="J62" i="13"/>
  <c r="I62" i="13"/>
  <c r="M62" i="13"/>
  <c r="K62" i="13"/>
  <c r="L62" i="13"/>
  <c r="R136" i="19"/>
  <c r="X35" i="19"/>
  <c r="L90" i="13"/>
  <c r="K90" i="13"/>
  <c r="J90" i="13"/>
  <c r="I90" i="13"/>
  <c r="M90" i="13"/>
  <c r="R160" i="19"/>
  <c r="R124" i="19"/>
  <c r="M104" i="13"/>
  <c r="L104" i="13"/>
  <c r="K104" i="13"/>
  <c r="J104" i="13"/>
  <c r="I104" i="13"/>
  <c r="H9" i="19"/>
  <c r="J9" i="19"/>
  <c r="J94" i="19"/>
  <c r="J159" i="19"/>
  <c r="J83" i="19"/>
  <c r="J98" i="19"/>
  <c r="J87" i="19"/>
  <c r="J85" i="19"/>
  <c r="J89" i="19"/>
  <c r="J97" i="19"/>
  <c r="J48" i="19"/>
  <c r="M118" i="13"/>
  <c r="L118" i="13"/>
  <c r="K118" i="13"/>
  <c r="J118" i="13"/>
  <c r="I118" i="13"/>
  <c r="R153" i="19"/>
  <c r="F65" i="33"/>
  <c r="R28" i="19"/>
  <c r="J122" i="19"/>
  <c r="M76" i="28"/>
  <c r="L76" i="28"/>
  <c r="K76" i="28"/>
  <c r="J76" i="28"/>
  <c r="I76" i="28"/>
  <c r="H16" i="41"/>
  <c r="J16" i="41"/>
  <c r="I16" i="41"/>
  <c r="M48" i="28"/>
  <c r="L48" i="28"/>
  <c r="K48" i="28"/>
  <c r="J48" i="28"/>
  <c r="I48" i="28"/>
  <c r="N129" i="37"/>
  <c r="M129" i="37"/>
  <c r="L129" i="37"/>
  <c r="K129" i="37"/>
  <c r="O129" i="37"/>
  <c r="M34" i="13"/>
  <c r="L34" i="13"/>
  <c r="K34" i="13"/>
  <c r="I34" i="13"/>
  <c r="J34" i="13"/>
  <c r="J18" i="19"/>
  <c r="L65" i="33"/>
  <c r="R47" i="19"/>
  <c r="J154" i="19"/>
  <c r="E35" i="19" l="1"/>
  <c r="E37" i="19"/>
  <c r="E161" i="19"/>
  <c r="M21" i="19"/>
  <c r="M23" i="19"/>
  <c r="Z103" i="19"/>
  <c r="U21" i="19"/>
  <c r="Z13" i="19"/>
  <c r="U23" i="19"/>
  <c r="Z23" i="19" s="1"/>
  <c r="Z24" i="19"/>
  <c r="Z32" i="19"/>
  <c r="Z99" i="19"/>
  <c r="Z152" i="19"/>
  <c r="Z125" i="19"/>
  <c r="U133" i="19"/>
  <c r="Z133" i="19" s="1"/>
  <c r="E147" i="19"/>
  <c r="E79" i="19"/>
  <c r="E149" i="19"/>
  <c r="M93" i="19"/>
  <c r="M133" i="19"/>
  <c r="Z150" i="19"/>
  <c r="U149" i="19"/>
  <c r="Z149" i="19" s="1"/>
  <c r="Z136" i="19"/>
  <c r="U135" i="19"/>
  <c r="Z135" i="19" s="1"/>
  <c r="U63" i="19"/>
  <c r="Z63" i="19" s="1"/>
  <c r="Z55" i="19"/>
  <c r="U65" i="19"/>
  <c r="Z65" i="19" s="1"/>
  <c r="Z66" i="19"/>
  <c r="U107" i="19"/>
  <c r="U91" i="19"/>
  <c r="Z83" i="19"/>
  <c r="Z129" i="19"/>
  <c r="Z158" i="19"/>
  <c r="E9" i="19"/>
  <c r="M147" i="19"/>
  <c r="M105" i="19"/>
  <c r="Z82" i="19"/>
  <c r="Z140" i="19"/>
  <c r="Z15" i="19"/>
  <c r="Z26" i="19"/>
  <c r="Z75" i="19"/>
  <c r="Z117" i="19"/>
  <c r="Z87" i="19"/>
  <c r="Z138" i="19"/>
  <c r="E49" i="19"/>
  <c r="M91" i="19"/>
  <c r="M135" i="19"/>
  <c r="M35" i="19"/>
  <c r="M37" i="19"/>
  <c r="Z84" i="19"/>
  <c r="Z16" i="19"/>
  <c r="U35" i="19"/>
  <c r="Z35" i="19" s="1"/>
  <c r="Z27" i="19"/>
  <c r="U37" i="19"/>
  <c r="Z37" i="19" s="1"/>
  <c r="Z76" i="19"/>
  <c r="Z122" i="19"/>
  <c r="U121" i="19"/>
  <c r="Z121" i="19" s="1"/>
  <c r="Z100" i="19"/>
  <c r="E91" i="19"/>
  <c r="E133" i="19"/>
  <c r="M79" i="19"/>
  <c r="Z88" i="19"/>
  <c r="Z128" i="19"/>
  <c r="U161" i="19"/>
  <c r="Z17" i="19"/>
  <c r="Z28" i="19"/>
  <c r="Z39" i="19"/>
  <c r="Z47" i="19"/>
  <c r="U77" i="19"/>
  <c r="U79" i="19"/>
  <c r="Z80" i="19"/>
  <c r="Z126" i="19"/>
  <c r="Z109" i="19"/>
  <c r="Z146" i="19"/>
  <c r="E21" i="19"/>
  <c r="E23" i="19"/>
  <c r="E93" i="19"/>
  <c r="E135" i="19"/>
  <c r="M9" i="19"/>
  <c r="M149" i="19"/>
  <c r="Z102" i="19"/>
  <c r="Z132" i="19"/>
  <c r="U93" i="19"/>
  <c r="Z118" i="19"/>
  <c r="U9" i="19"/>
  <c r="Z9" i="19" s="1"/>
  <c r="Z10" i="19"/>
  <c r="Z18" i="19"/>
  <c r="Z29" i="19"/>
  <c r="Z40" i="19"/>
  <c r="Z70" i="19"/>
  <c r="Z81" i="19"/>
  <c r="Z130" i="19"/>
  <c r="Z101" i="19"/>
  <c r="Z151" i="19"/>
  <c r="E121" i="19"/>
  <c r="M161" i="19"/>
  <c r="M49" i="19"/>
  <c r="Z111" i="19"/>
  <c r="U119" i="19"/>
  <c r="Z119" i="19" s="1"/>
  <c r="Z137" i="19"/>
  <c r="Z11" i="19"/>
  <c r="Z19" i="19"/>
  <c r="Z30" i="19"/>
  <c r="U49" i="19"/>
  <c r="Z49" i="19" s="1"/>
  <c r="Z41" i="19"/>
  <c r="U51" i="19"/>
  <c r="Z51" i="19" s="1"/>
  <c r="Z71" i="19"/>
  <c r="Z86" i="19"/>
  <c r="Z139" i="19"/>
  <c r="U147" i="19"/>
  <c r="Z147" i="19" s="1"/>
  <c r="Z110" i="19"/>
  <c r="Z155" i="19"/>
  <c r="E105" i="19"/>
  <c r="M121" i="19"/>
  <c r="Z97" i="19"/>
  <c r="U105" i="19"/>
  <c r="Z105" i="19" s="1"/>
  <c r="Z141" i="19"/>
  <c r="Z104" i="19"/>
  <c r="Z20" i="19"/>
  <c r="Z31" i="19"/>
  <c r="Z42" i="19"/>
  <c r="Z53" i="19"/>
  <c r="Z61" i="19"/>
  <c r="Z72" i="19"/>
  <c r="Z116" i="19"/>
  <c r="Z156" i="19"/>
  <c r="C7" i="19"/>
  <c r="I57" i="12"/>
  <c r="N57" i="12"/>
  <c r="M57" i="12"/>
  <c r="L57" i="12"/>
  <c r="K57" i="12"/>
  <c r="J57" i="12"/>
  <c r="S7" i="19"/>
  <c r="K7" i="19"/>
  <c r="L23" i="19" l="1"/>
  <c r="L93" i="19"/>
  <c r="L9" i="19"/>
  <c r="L147" i="19"/>
  <c r="L149" i="19"/>
  <c r="T93" i="19"/>
  <c r="T9" i="19"/>
  <c r="D105" i="19"/>
  <c r="L49" i="19"/>
  <c r="T49" i="19"/>
  <c r="T51" i="19"/>
  <c r="L91" i="19"/>
  <c r="L121" i="19"/>
  <c r="T147" i="19"/>
  <c r="T149" i="19"/>
  <c r="D35" i="19"/>
  <c r="D37" i="19"/>
  <c r="D147" i="19"/>
  <c r="D149" i="19"/>
  <c r="L161" i="19"/>
  <c r="T21" i="19"/>
  <c r="T23" i="19"/>
  <c r="D79" i="19"/>
  <c r="L21" i="19"/>
  <c r="T105" i="19"/>
  <c r="T63" i="19"/>
  <c r="T65" i="19"/>
  <c r="T107" i="19"/>
  <c r="T121" i="19"/>
  <c r="D9" i="19"/>
  <c r="D121" i="19"/>
  <c r="L105" i="19"/>
  <c r="L133" i="19"/>
  <c r="L135" i="19"/>
  <c r="T91" i="19"/>
  <c r="T161" i="19"/>
  <c r="D91" i="19"/>
  <c r="D49" i="19"/>
  <c r="D161" i="19"/>
  <c r="L35" i="19"/>
  <c r="T35" i="19"/>
  <c r="T37" i="19"/>
  <c r="D93" i="19"/>
  <c r="L37" i="19"/>
  <c r="L79" i="19"/>
  <c r="T77" i="19"/>
  <c r="T79" i="19"/>
  <c r="T119" i="19"/>
  <c r="T133" i="19"/>
  <c r="T135" i="19"/>
  <c r="D21" i="19"/>
  <c r="D23" i="19"/>
  <c r="D133" i="19"/>
  <c r="D135" i="19"/>
  <c r="Z90" i="19"/>
  <c r="Z127" i="19"/>
  <c r="Z52" i="19"/>
  <c r="Z96" i="19"/>
  <c r="Z48" i="19"/>
  <c r="Z94" i="19"/>
  <c r="Z58" i="19"/>
  <c r="Z89" i="19"/>
  <c r="Z142" i="19"/>
  <c r="Z38" i="19"/>
  <c r="Z124" i="19"/>
  <c r="Z159" i="19"/>
  <c r="Z34" i="19"/>
  <c r="Z74" i="19"/>
  <c r="Z14" i="19"/>
  <c r="Z157" i="19"/>
  <c r="Z43" i="19"/>
  <c r="Z145" i="19"/>
  <c r="I7" i="19"/>
  <c r="Y7" i="19"/>
  <c r="Z79" i="19"/>
  <c r="Z153" i="19"/>
  <c r="Z68" i="19"/>
  <c r="Z144" i="19"/>
  <c r="Z67" i="19"/>
  <c r="Z154" i="19"/>
  <c r="Z91" i="19"/>
  <c r="Z44" i="19"/>
  <c r="Z112" i="19"/>
  <c r="Z73" i="19"/>
  <c r="Z21" i="19"/>
  <c r="Q7" i="19"/>
  <c r="Z69" i="19"/>
  <c r="Z161" i="19"/>
  <c r="Z57" i="19"/>
  <c r="Z95" i="19"/>
  <c r="Z56" i="19"/>
  <c r="Z115" i="19"/>
  <c r="Z107" i="19"/>
  <c r="Z33" i="19"/>
  <c r="Z98" i="19"/>
  <c r="Z62" i="19"/>
  <c r="Z131" i="19"/>
  <c r="Z143" i="19"/>
  <c r="Z12" i="19"/>
  <c r="Z60" i="19"/>
  <c r="Z123" i="19"/>
  <c r="Z59" i="19"/>
  <c r="Z93" i="19"/>
  <c r="Z77" i="19"/>
  <c r="Z114" i="19"/>
  <c r="Z160" i="19"/>
  <c r="Z46" i="19"/>
  <c r="Z85" i="19"/>
  <c r="Z45" i="19"/>
  <c r="Z108" i="19"/>
  <c r="Z25" i="19"/>
  <c r="Z54" i="19"/>
  <c r="Z113" i="19"/>
  <c r="Q12" i="19" l="1"/>
  <c r="Q33" i="19"/>
  <c r="Q45" i="19"/>
  <c r="Q158" i="19"/>
  <c r="Q11" i="19"/>
  <c r="Q19" i="19"/>
  <c r="Q30" i="19"/>
  <c r="K49" i="19"/>
  <c r="Q49" i="19" s="1"/>
  <c r="Q41" i="19"/>
  <c r="Q51" i="19"/>
  <c r="Q52" i="19"/>
  <c r="Q60" i="19"/>
  <c r="Q71" i="19"/>
  <c r="Q82" i="19"/>
  <c r="Q95" i="19"/>
  <c r="Q100" i="19"/>
  <c r="K119" i="19"/>
  <c r="Q119" i="19" s="1"/>
  <c r="Q111" i="19"/>
  <c r="K121" i="19"/>
  <c r="Q121" i="19" s="1"/>
  <c r="Q122" i="19"/>
  <c r="Q130" i="19"/>
  <c r="Q141" i="19"/>
  <c r="Q152" i="19"/>
  <c r="Y11" i="19"/>
  <c r="Y19" i="19"/>
  <c r="Y30" i="19"/>
  <c r="S49" i="19"/>
  <c r="Y49" i="19" s="1"/>
  <c r="Y41" i="19"/>
  <c r="S51" i="19"/>
  <c r="Y51" i="19" s="1"/>
  <c r="Y52" i="19"/>
  <c r="Y60" i="19"/>
  <c r="Y71" i="19"/>
  <c r="Y86" i="19"/>
  <c r="S105" i="19"/>
  <c r="Y105" i="19" s="1"/>
  <c r="Y97" i="19"/>
  <c r="Y102" i="19"/>
  <c r="Y113" i="19"/>
  <c r="Y124" i="19"/>
  <c r="Y132" i="19"/>
  <c r="Y143" i="19"/>
  <c r="Y154" i="19"/>
  <c r="I12" i="19"/>
  <c r="I20" i="19"/>
  <c r="I31" i="19"/>
  <c r="I42" i="19"/>
  <c r="I53" i="19"/>
  <c r="I61" i="19"/>
  <c r="I72" i="19"/>
  <c r="I84" i="19"/>
  <c r="I90" i="19"/>
  <c r="I101" i="19"/>
  <c r="I112" i="19"/>
  <c r="I123" i="19"/>
  <c r="I131" i="19"/>
  <c r="I142" i="19"/>
  <c r="C161" i="19"/>
  <c r="I161" i="19" s="1"/>
  <c r="I153" i="19"/>
  <c r="Q42" i="19"/>
  <c r="Q53" i="19"/>
  <c r="Q61" i="19"/>
  <c r="Q72" i="19"/>
  <c r="Q85" i="19"/>
  <c r="Q157" i="19"/>
  <c r="Q101" i="19"/>
  <c r="Q112" i="19"/>
  <c r="Q123" i="19"/>
  <c r="Q131" i="19"/>
  <c r="Q142" i="19"/>
  <c r="K161" i="19"/>
  <c r="Q161" i="19" s="1"/>
  <c r="Q153" i="19"/>
  <c r="Y89" i="19"/>
  <c r="Y12" i="19"/>
  <c r="Y20" i="19"/>
  <c r="Y31" i="19"/>
  <c r="Y42" i="19"/>
  <c r="Y53" i="19"/>
  <c r="Y61" i="19"/>
  <c r="Y72" i="19"/>
  <c r="Y90" i="19"/>
  <c r="Y155" i="19"/>
  <c r="Y103" i="19"/>
  <c r="Y114" i="19"/>
  <c r="S133" i="19"/>
  <c r="Y133" i="19" s="1"/>
  <c r="Y125" i="19"/>
  <c r="S135" i="19"/>
  <c r="Y135" i="19" s="1"/>
  <c r="Y136" i="19"/>
  <c r="Y144" i="19"/>
  <c r="Y157" i="19"/>
  <c r="C21" i="19"/>
  <c r="I21" i="19" s="1"/>
  <c r="I13" i="19"/>
  <c r="C23" i="19"/>
  <c r="I23" i="19" s="1"/>
  <c r="I24" i="19"/>
  <c r="I32" i="19"/>
  <c r="I43" i="19"/>
  <c r="I54" i="19"/>
  <c r="I62" i="19"/>
  <c r="I73" i="19"/>
  <c r="I88" i="19"/>
  <c r="I95" i="19"/>
  <c r="I102" i="19"/>
  <c r="I113" i="19"/>
  <c r="I124" i="19"/>
  <c r="I132" i="19"/>
  <c r="I143" i="19"/>
  <c r="I154" i="19"/>
  <c r="Q32" i="19"/>
  <c r="Q43" i="19"/>
  <c r="Q54" i="19"/>
  <c r="Q62" i="19"/>
  <c r="Q73" i="19"/>
  <c r="Q89" i="19"/>
  <c r="K91" i="19"/>
  <c r="Q91" i="19" s="1"/>
  <c r="Q83" i="19"/>
  <c r="Q102" i="19"/>
  <c r="Q113" i="19"/>
  <c r="Q124" i="19"/>
  <c r="Q132" i="19"/>
  <c r="Q143" i="19"/>
  <c r="Q154" i="19"/>
  <c r="S93" i="19"/>
  <c r="Y93" i="19" s="1"/>
  <c r="Y94" i="19"/>
  <c r="S21" i="19"/>
  <c r="Y21" i="19" s="1"/>
  <c r="Y13" i="19"/>
  <c r="S23" i="19"/>
  <c r="Y23" i="19" s="1"/>
  <c r="Y24" i="19"/>
  <c r="Y32" i="19"/>
  <c r="Y43" i="19"/>
  <c r="Y54" i="19"/>
  <c r="Y62" i="19"/>
  <c r="Y73" i="19"/>
  <c r="Y158" i="19"/>
  <c r="Y159" i="19"/>
  <c r="Y104" i="19"/>
  <c r="Y115" i="19"/>
  <c r="Y126" i="19"/>
  <c r="Y137" i="19"/>
  <c r="Y145" i="19"/>
  <c r="I87" i="19"/>
  <c r="I14" i="19"/>
  <c r="I25" i="19"/>
  <c r="I33" i="19"/>
  <c r="I44" i="19"/>
  <c r="I63" i="19"/>
  <c r="I55" i="19"/>
  <c r="C65" i="19"/>
  <c r="I65" i="19" s="1"/>
  <c r="I66" i="19"/>
  <c r="I74" i="19"/>
  <c r="I85" i="19"/>
  <c r="I96" i="19"/>
  <c r="I103" i="19"/>
  <c r="I114" i="19"/>
  <c r="C133" i="19"/>
  <c r="I133" i="19" s="1"/>
  <c r="I125" i="19"/>
  <c r="C135" i="19"/>
  <c r="I135" i="19" s="1"/>
  <c r="I136" i="19"/>
  <c r="I144" i="19"/>
  <c r="I155" i="19"/>
  <c r="Q14" i="19"/>
  <c r="Q44" i="19"/>
  <c r="Q63" i="19"/>
  <c r="Q55" i="19"/>
  <c r="K65" i="19"/>
  <c r="Q65" i="19" s="1"/>
  <c r="Q66" i="19"/>
  <c r="Q74" i="19"/>
  <c r="K93" i="19"/>
  <c r="Q93" i="19" s="1"/>
  <c r="Q94" i="19"/>
  <c r="Q87" i="19"/>
  <c r="Q103" i="19"/>
  <c r="Q114" i="19"/>
  <c r="K133" i="19"/>
  <c r="Q133" i="19" s="1"/>
  <c r="Q125" i="19"/>
  <c r="K135" i="19"/>
  <c r="Q135" i="19" s="1"/>
  <c r="Q136" i="19"/>
  <c r="Q144" i="19"/>
  <c r="Q156" i="19"/>
  <c r="Y96" i="19"/>
  <c r="Y14" i="19"/>
  <c r="Y25" i="19"/>
  <c r="Y33" i="19"/>
  <c r="Y44" i="19"/>
  <c r="S63" i="19"/>
  <c r="Y63" i="19" s="1"/>
  <c r="Y55" i="19"/>
  <c r="S65" i="19"/>
  <c r="Y65" i="19" s="1"/>
  <c r="Y66" i="19"/>
  <c r="Y74" i="19"/>
  <c r="S91" i="19"/>
  <c r="Y91" i="19" s="1"/>
  <c r="Y83" i="19"/>
  <c r="Y156" i="19"/>
  <c r="S107" i="19"/>
  <c r="Y107" i="19" s="1"/>
  <c r="Y108" i="19"/>
  <c r="Y116" i="19"/>
  <c r="Y127" i="19"/>
  <c r="Y138" i="19"/>
  <c r="Y146" i="19"/>
  <c r="C91" i="19"/>
  <c r="I91" i="19" s="1"/>
  <c r="I83" i="19"/>
  <c r="I15" i="19"/>
  <c r="I26" i="19"/>
  <c r="I34" i="19"/>
  <c r="I45" i="19"/>
  <c r="I56" i="19"/>
  <c r="I67" i="19"/>
  <c r="I75" i="19"/>
  <c r="I89" i="19"/>
  <c r="I156" i="19"/>
  <c r="I104" i="19"/>
  <c r="I115" i="19"/>
  <c r="I126" i="19"/>
  <c r="I137" i="19"/>
  <c r="I145" i="19"/>
  <c r="I159" i="19"/>
  <c r="K23" i="19"/>
  <c r="Q23" i="19" s="1"/>
  <c r="Q24" i="19"/>
  <c r="Q34" i="19"/>
  <c r="Q75" i="19"/>
  <c r="Q104" i="19"/>
  <c r="Q115" i="19"/>
  <c r="Q126" i="19"/>
  <c r="Q137" i="19"/>
  <c r="Q145" i="19"/>
  <c r="Q160" i="19"/>
  <c r="Y85" i="19"/>
  <c r="Y15" i="19"/>
  <c r="Y26" i="19"/>
  <c r="Y34" i="19"/>
  <c r="Y45" i="19"/>
  <c r="Y56" i="19"/>
  <c r="Y67" i="19"/>
  <c r="Y75" i="19"/>
  <c r="Y87" i="19"/>
  <c r="Y160" i="19"/>
  <c r="Y109" i="19"/>
  <c r="Y117" i="19"/>
  <c r="Y128" i="19"/>
  <c r="S147" i="19"/>
  <c r="Y147" i="19" s="1"/>
  <c r="Y139" i="19"/>
  <c r="S149" i="19"/>
  <c r="Y149" i="19" s="1"/>
  <c r="Y150" i="19"/>
  <c r="I16" i="19"/>
  <c r="C35" i="19"/>
  <c r="I35" i="19" s="1"/>
  <c r="I27" i="19"/>
  <c r="C37" i="19"/>
  <c r="I37" i="19" s="1"/>
  <c r="I38" i="19"/>
  <c r="I46" i="19"/>
  <c r="I57" i="19"/>
  <c r="I68" i="19"/>
  <c r="I76" i="19"/>
  <c r="C93" i="19"/>
  <c r="I93" i="19" s="1"/>
  <c r="I94" i="19"/>
  <c r="I157" i="19"/>
  <c r="I107" i="19"/>
  <c r="I108" i="19"/>
  <c r="I116" i="19"/>
  <c r="I127" i="19"/>
  <c r="I138" i="19"/>
  <c r="I146" i="19"/>
  <c r="Q20" i="19"/>
  <c r="Q84" i="19"/>
  <c r="Q15" i="19"/>
  <c r="Q16" i="19"/>
  <c r="K35" i="19"/>
  <c r="Q35" i="19" s="1"/>
  <c r="Q27" i="19"/>
  <c r="K37" i="19"/>
  <c r="Q37" i="19" s="1"/>
  <c r="Q38" i="19"/>
  <c r="Q46" i="19"/>
  <c r="Q57" i="19"/>
  <c r="Q68" i="19"/>
  <c r="Q76" i="19"/>
  <c r="Q96" i="19"/>
  <c r="Q155" i="19"/>
  <c r="K107" i="19"/>
  <c r="Q107" i="19" s="1"/>
  <c r="Q108" i="19"/>
  <c r="Q116" i="19"/>
  <c r="Q127" i="19"/>
  <c r="Q138" i="19"/>
  <c r="Q146" i="19"/>
  <c r="Y82" i="19"/>
  <c r="Y16" i="19"/>
  <c r="S35" i="19"/>
  <c r="Y35" i="19" s="1"/>
  <c r="Y27" i="19"/>
  <c r="S37" i="19"/>
  <c r="Y37" i="19" s="1"/>
  <c r="Y38" i="19"/>
  <c r="Y46" i="19"/>
  <c r="Y57" i="19"/>
  <c r="Y68" i="19"/>
  <c r="Y76" i="19"/>
  <c r="Y84" i="19"/>
  <c r="Y99" i="19"/>
  <c r="Y110" i="19"/>
  <c r="Y118" i="19"/>
  <c r="Y129" i="19"/>
  <c r="Y140" i="19"/>
  <c r="Y151" i="19"/>
  <c r="I160" i="19"/>
  <c r="I17" i="19"/>
  <c r="I28" i="19"/>
  <c r="I39" i="19"/>
  <c r="I47" i="19"/>
  <c r="I58" i="19"/>
  <c r="C77" i="19"/>
  <c r="I77" i="19" s="1"/>
  <c r="I69" i="19"/>
  <c r="C79" i="19"/>
  <c r="I79" i="19" s="1"/>
  <c r="I80" i="19"/>
  <c r="I98" i="19"/>
  <c r="I158" i="19"/>
  <c r="I109" i="19"/>
  <c r="I117" i="19"/>
  <c r="I128" i="19"/>
  <c r="C147" i="19"/>
  <c r="I147" i="19" s="1"/>
  <c r="I139" i="19"/>
  <c r="C149" i="19"/>
  <c r="I149" i="19" s="1"/>
  <c r="I150" i="19"/>
  <c r="Q31" i="19"/>
  <c r="Q25" i="19"/>
  <c r="Q26" i="19"/>
  <c r="Q67" i="19"/>
  <c r="Q98" i="19"/>
  <c r="Q17" i="19"/>
  <c r="Q28" i="19"/>
  <c r="Q39" i="19"/>
  <c r="Q47" i="19"/>
  <c r="Q58" i="19"/>
  <c r="K77" i="19"/>
  <c r="Q77" i="19" s="1"/>
  <c r="Q69" i="19"/>
  <c r="K79" i="19"/>
  <c r="Q79" i="19" s="1"/>
  <c r="Q80" i="19"/>
  <c r="Q86" i="19"/>
  <c r="Q159" i="19"/>
  <c r="Q109" i="19"/>
  <c r="Q117" i="19"/>
  <c r="Q128" i="19"/>
  <c r="K147" i="19"/>
  <c r="Q147" i="19" s="1"/>
  <c r="Q139" i="19"/>
  <c r="K149" i="19"/>
  <c r="Q149" i="19" s="1"/>
  <c r="Q150" i="19"/>
  <c r="Y95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100" i="19"/>
  <c r="S119" i="19"/>
  <c r="Y119" i="19" s="1"/>
  <c r="Y111" i="19"/>
  <c r="S121" i="19"/>
  <c r="Y121" i="19" s="1"/>
  <c r="Y122" i="19"/>
  <c r="Y130" i="19"/>
  <c r="Y141" i="19"/>
  <c r="Y152" i="19"/>
  <c r="C9" i="19"/>
  <c r="I9" i="19" s="1"/>
  <c r="I10" i="19"/>
  <c r="I18" i="19"/>
  <c r="I29" i="19"/>
  <c r="I40" i="19"/>
  <c r="I48" i="19"/>
  <c r="I59" i="19"/>
  <c r="I70" i="19"/>
  <c r="I81" i="19"/>
  <c r="C105" i="19"/>
  <c r="I105" i="19" s="1"/>
  <c r="I97" i="19"/>
  <c r="I99" i="19"/>
  <c r="I110" i="19"/>
  <c r="I118" i="19"/>
  <c r="I129" i="19"/>
  <c r="I140" i="19"/>
  <c r="I151" i="19"/>
  <c r="K21" i="19"/>
  <c r="Q21" i="19" s="1"/>
  <c r="Q13" i="19"/>
  <c r="Q88" i="19"/>
  <c r="Q56" i="19"/>
  <c r="K105" i="19"/>
  <c r="Q105" i="19" s="1"/>
  <c r="Q97" i="19"/>
  <c r="K9" i="19"/>
  <c r="Q9" i="19" s="1"/>
  <c r="Q10" i="19"/>
  <c r="Q18" i="19"/>
  <c r="Q29" i="19"/>
  <c r="Q40" i="19"/>
  <c r="Q48" i="19"/>
  <c r="Q59" i="19"/>
  <c r="Q70" i="19"/>
  <c r="Q81" i="19"/>
  <c r="Q90" i="19"/>
  <c r="Q99" i="19"/>
  <c r="Q110" i="19"/>
  <c r="Q118" i="19"/>
  <c r="Q129" i="19"/>
  <c r="Q140" i="19"/>
  <c r="Q151" i="19"/>
  <c r="S9" i="19"/>
  <c r="Y9" i="19" s="1"/>
  <c r="Y10" i="19"/>
  <c r="Y18" i="19"/>
  <c r="Y29" i="19"/>
  <c r="Y40" i="19"/>
  <c r="Y48" i="19"/>
  <c r="Y59" i="19"/>
  <c r="Y70" i="19"/>
  <c r="Y81" i="19"/>
  <c r="Y98" i="19"/>
  <c r="Y101" i="19"/>
  <c r="Y112" i="19"/>
  <c r="Y123" i="19"/>
  <c r="Y131" i="19"/>
  <c r="Y142" i="19"/>
  <c r="S161" i="19"/>
  <c r="Y161" i="19" s="1"/>
  <c r="Y153" i="19"/>
  <c r="I11" i="19"/>
  <c r="I19" i="19"/>
  <c r="I30" i="19"/>
  <c r="C49" i="19"/>
  <c r="I49" i="19" s="1"/>
  <c r="I41" i="19"/>
  <c r="I51" i="19"/>
  <c r="I52" i="19"/>
  <c r="I60" i="19"/>
  <c r="I71" i="19"/>
  <c r="I82" i="19"/>
  <c r="I86" i="19"/>
  <c r="I100" i="19"/>
  <c r="I119" i="19"/>
  <c r="I111" i="19"/>
  <c r="C121" i="19"/>
  <c r="I121" i="19" s="1"/>
  <c r="I122" i="19"/>
  <c r="I130" i="19"/>
  <c r="I141" i="19"/>
  <c r="I152" i="19"/>
</calcChain>
</file>

<file path=xl/sharedStrings.xml><?xml version="1.0" encoding="utf-8"?>
<sst xmlns="http://schemas.openxmlformats.org/spreadsheetml/2006/main" count="7351" uniqueCount="384">
  <si>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</si>
  <si>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</si>
  <si>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</si>
  <si>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</si>
  <si>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</si>
  <si>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</si>
  <si>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</si>
  <si>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</si>
  <si>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</si>
  <si>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</si>
  <si>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</si>
  <si>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</si>
  <si>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</si>
  <si>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</si>
  <si>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</si>
  <si>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</si>
  <si>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</si>
  <si>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</si>
  <si>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</si>
  <si>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</si>
  <si>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</si>
  <si>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</si>
  <si>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</si>
  <si>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</si>
  <si>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</si>
  <si>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</si>
  <si>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</si>
  <si>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</si>
  <si>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</si>
  <si>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</si>
  <si>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</si>
  <si>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</si>
  <si>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</si>
  <si>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</si>
  <si>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</si>
  <si>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</si>
  <si>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</si>
  <si>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</si>
  <si>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</si>
  <si>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</si>
  <si>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</si>
  <si>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</si>
  <si>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</si>
  <si>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</si>
  <si>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</si>
  <si>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</si>
  <si>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</si>
  <si>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</si>
  <si>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</si>
  <si>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</si>
  <si>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</si>
  <si>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</si>
  <si>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</si>
  <si>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</si>
  <si>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</si>
  <si>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</si>
  <si>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</si>
  <si>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</si>
  <si>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</si>
  <si>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</si>
  <si>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</si>
  <si>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</si>
  <si>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</si>
  <si>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</si>
  <si>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</si>
  <si>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</si>
  <si>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</si>
  <si>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</si>
  <si>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</si>
  <si>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</si>
  <si>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</si>
  <si>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</si>
  <si>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</si>
  <si>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</si>
  <si>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</si>
  <si>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</si>
  <si>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</si>
  <si>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</si>
  <si>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</si>
  <si>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</si>
  <si>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</si>
  <si>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</si>
  <si>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</si>
  <si>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</si>
  <si>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</si>
  <si>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</si>
  <si>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</si>
  <si>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</si>
  <si>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</si>
  <si>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</si>
  <si>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</si>
  <si>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</si>
  <si>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</si>
  <si>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</si>
  <si>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</si>
  <si>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</si>
  <si>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</si>
  <si>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</si>
  <si>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</si>
  <si>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</si>
  <si>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</si>
  <si>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</si>
  <si>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</si>
  <si>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</si>
  <si>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</si>
  <si>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</si>
  <si>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</si>
  <si>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</si>
  <si>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</si>
  <si>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</si>
  <si>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</si>
  <si>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</si>
  <si>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</si>
  <si>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</si>
  <si>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</si>
  <si>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</si>
  <si>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</si>
  <si>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</si>
  <si>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</si>
  <si>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</si>
  <si>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</si>
  <si>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</si>
  <si>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</si>
  <si>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</si>
  <si>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</si>
  <si>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</si>
  <si>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</si>
  <si>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</si>
  <si>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</si>
  <si>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</si>
  <si>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</si>
  <si>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</si>
  <si>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</si>
  <si>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</si>
  <si>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</si>
  <si>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</si>
  <si>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</si>
  <si>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</si>
  <si>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</si>
  <si>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</si>
  <si>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</si>
  <si>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</si>
  <si>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</si>
  <si>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</si>
  <si>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</si>
  <si>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</si>
  <si>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</si>
  <si>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</si>
  <si>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</si>
  <si>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</si>
  <si>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</si>
  <si>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</si>
  <si>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</si>
  <si>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</si>
  <si>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</si>
  <si>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</si>
  <si>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</si>
  <si>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</si>
  <si>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</si>
  <si>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</si>
  <si>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</si>
  <si>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</si>
  <si>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</si>
  <si>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</si>
  <si>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</si>
  <si>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</si>
  <si>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</si>
  <si>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</si>
  <si>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</si>
  <si>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</si>
  <si>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</si>
  <si>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</si>
  <si>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</si>
  <si>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</si>
  <si>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</si>
  <si>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</si>
  <si>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</si>
  <si>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</si>
  <si>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</si>
  <si>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</si>
  <si>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</si>
  <si>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</si>
  <si>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</si>
  <si>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</si>
  <si>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</si>
  <si>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</si>
  <si>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</si>
  <si>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</si>
  <si>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</si>
  <si>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</si>
  <si>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</si>
  <si>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</si>
  <si>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</si>
  <si>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</si>
  <si>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</si>
  <si>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</si>
  <si>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</si>
  <si>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</si>
  <si>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</si>
  <si>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</si>
  <si>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</si>
  <si>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de indicadores turísticos de Tenerife-Granadilla de Abona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</si>
  <si>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</si>
  <si>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</si>
  <si>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</si>
  <si>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</si>
  <si>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</si>
  <si>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</si>
  <si>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</si>
  <si>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</si>
  <si>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</si>
  <si>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</si>
  <si>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-</t>
  </si>
  <si>
    <t>mayo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</si>
  <si>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</si>
  <si>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</si>
  <si>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</si>
  <si>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</si>
  <si>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</si>
  <si>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</si>
  <si>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</si>
  <si>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</si>
  <si>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</si>
  <si>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</si>
  <si>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</si>
  <si>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</si>
  <si>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</si>
  <si>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</si>
  <si>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</si>
  <si>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</si>
  <si>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</si>
  <si>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</si>
  <si>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</si>
  <si>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</si>
  <si>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</si>
  <si>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mayo 2020</t>
  </si>
  <si>
    <t>Viajeros entrados en los establecimientos alojativos de Granadilla de Abona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</si>
  <si>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</si>
  <si>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</si>
  <si>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</si>
  <si>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</si>
  <si>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</si>
  <si>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</si>
  <si>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</si>
  <si>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</si>
  <si>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mayo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</si>
  <si>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</si>
  <si>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</si>
  <si>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</si>
  <si>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</si>
  <si>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</si>
  <si>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</si>
  <si>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</si>
  <si>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</si>
  <si>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</si>
  <si>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</si>
  <si>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</si>
  <si>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</si>
  <si>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</si>
  <si>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</si>
  <si>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</si>
  <si>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</si>
  <si>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</si>
  <si>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</si>
  <si>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</si>
  <si>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Pernoctaciones realizadas por los turistas en los apartamentos de Granadilla de Abona</t>
  </si>
  <si>
    <t>mayo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</si>
  <si>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</si>
  <si>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</si>
  <si>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</si>
  <si>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</si>
  <si>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</si>
  <si>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</si>
  <si>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</si>
  <si>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</si>
  <si>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</si>
  <si>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</si>
  <si>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</si>
  <si>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</si>
  <si>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</si>
  <si>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</si>
  <si>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</si>
  <si>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</si>
  <si>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</si>
  <si>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</si>
  <si>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</si>
  <si>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</si>
  <si>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</si>
  <si>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</si>
  <si>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</si>
  <si>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</si>
  <si>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</si>
  <si>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</si>
  <si>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Tasa de ocupación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</si>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</sst>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  <font>
      <sz val="14"/>
      <color theme="9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31" fillId="0" borderId="0"/>
    <xf numFmtId="9" fontId="21" fillId="0" borderId="0" applyFont="0" applyFill="0" applyBorder="0" applyProtection="0">
      <alignment vertical="center"/>
    </xf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28" fillId="0" borderId="0" xfId="0" applyFont="1"/>
    <xf numFmtId="3" fontId="2" fillId="0" borderId="0" xfId="0" applyNumberFormat="1" applyFont="1"/>
    <xf numFmtId="1" fontId="29" fillId="0" borderId="0" xfId="4" applyFont="1" applyAlignment="1" applyProtection="1">
      <alignment horizontal="center" vertical="center" wrapText="1"/>
      <protection hidden="1"/>
    </xf>
    <xf numFmtId="1" fontId="30" fillId="3" borderId="0" xfId="4" applyFont="1" applyFill="1" applyAlignment="1" applyProtection="1">
      <alignment horizontal="center" vertical="center"/>
      <protection hidden="1"/>
    </xf>
    <xf numFmtId="17" fontId="30" fillId="3" borderId="65" xfId="4" applyNumberFormat="1" applyFont="1" applyFill="1" applyBorder="1" applyAlignment="1" applyProtection="1">
      <alignment horizontal="center" vertical="center" wrapText="1"/>
      <protection hidden="1"/>
    </xf>
    <xf numFmtId="1" fontId="30" fillId="3" borderId="66" xfId="4" applyFont="1" applyFill="1" applyBorder="1" applyAlignment="1" applyProtection="1">
      <alignment horizontal="center" vertical="center" wrapText="1"/>
      <protection hidden="1"/>
    </xf>
    <xf numFmtId="0" fontId="22" fillId="0" borderId="0" xfId="5" applyFont="1" applyAlignment="1" applyProtection="1">
      <alignment vertical="center"/>
      <protection hidden="1"/>
    </xf>
    <xf numFmtId="3" fontId="22" fillId="0" borderId="64" xfId="5" applyNumberFormat="1" applyFont="1" applyBorder="1" applyAlignment="1" applyProtection="1">
      <alignment horizontal="right" vertical="center" wrapText="1"/>
      <protection hidden="1"/>
    </xf>
    <xf numFmtId="164" fontId="22" fillId="0" borderId="33" xfId="6" applyNumberFormat="1" applyFont="1" applyBorder="1" applyProtection="1">
      <alignment vertical="center"/>
      <protection hidden="1"/>
    </xf>
    <xf numFmtId="0" fontId="24" fillId="0" borderId="0" xfId="0" applyFont="1"/>
    <xf numFmtId="0" fontId="30" fillId="0" borderId="0" xfId="5" applyFont="1" applyAlignment="1" applyProtection="1">
      <alignment vertical="center"/>
      <protection hidden="1"/>
    </xf>
    <xf numFmtId="3" fontId="30" fillId="0" borderId="64" xfId="5" applyNumberFormat="1" applyFont="1" applyBorder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Protection="1">
      <alignment vertical="center"/>
      <protection hidden="1"/>
    </xf>
    <xf numFmtId="3" fontId="16" fillId="0" borderId="64" xfId="5" applyNumberFormat="1" applyFont="1" applyBorder="1" applyAlignment="1" applyProtection="1">
      <alignment horizontal="right" vertical="center" wrapText="1"/>
      <protection hidden="1"/>
    </xf>
    <xf numFmtId="3" fontId="30" fillId="0" borderId="0" xfId="5" applyNumberFormat="1" applyFont="1" applyAlignment="1" applyProtection="1">
      <alignment horizontal="right" vertical="center" wrapText="1"/>
      <protection hidden="1"/>
    </xf>
    <xf numFmtId="164" fontId="16" fillId="0" borderId="0" xfId="6" applyNumberFormat="1" applyFont="1" applyBorder="1" applyProtection="1">
      <alignment vertical="center"/>
      <protection hidden="1"/>
    </xf>
    <xf numFmtId="3" fontId="16" fillId="0" borderId="0" xfId="5" applyNumberFormat="1" applyFont="1" applyAlignment="1" applyProtection="1">
      <alignment horizontal="right" vertical="center" wrapText="1"/>
      <protection hidden="1"/>
    </xf>
    <xf numFmtId="164" fontId="30" fillId="0" borderId="21" xfId="6" applyNumberFormat="1" applyFont="1" applyBorder="1" applyProtection="1">
      <alignment vertical="center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30" fillId="5" borderId="0" xfId="4" applyFont="1" applyFill="1" applyAlignment="1" applyProtection="1">
      <alignment horizontal="center" vertical="center"/>
      <protection hidden="1"/>
    </xf>
    <xf numFmtId="17" fontId="30" fillId="5" borderId="65" xfId="4" applyNumberFormat="1" applyFont="1" applyFill="1" applyBorder="1" applyAlignment="1" applyProtection="1">
      <alignment horizontal="center" vertical="center" wrapText="1"/>
      <protection hidden="1"/>
    </xf>
    <xf numFmtId="17" fontId="30" fillId="5" borderId="0" xfId="4" applyNumberFormat="1" applyFont="1" applyFill="1" applyAlignment="1" applyProtection="1">
      <alignment horizontal="center" vertical="center" wrapText="1"/>
      <protection hidden="1"/>
    </xf>
    <xf numFmtId="1" fontId="30" fillId="5" borderId="66" xfId="4" applyFont="1" applyFill="1" applyBorder="1" applyAlignment="1" applyProtection="1">
      <alignment horizontal="center" vertical="center" wrapText="1"/>
      <protection hidden="1"/>
    </xf>
    <xf numFmtId="17" fontId="30" fillId="3" borderId="0" xfId="4" applyNumberFormat="1" applyFont="1" applyFill="1" applyAlignment="1" applyProtection="1">
      <alignment horizontal="center" vertical="center" wrapText="1"/>
      <protection hidden="1"/>
    </xf>
    <xf numFmtId="1" fontId="30" fillId="3" borderId="75" xfId="4" applyFont="1" applyFill="1" applyBorder="1" applyAlignment="1" applyProtection="1">
      <alignment horizontal="center" vertical="center" wrapText="1"/>
      <protection hidden="1"/>
    </xf>
    <xf numFmtId="17" fontId="30" fillId="5" borderId="76" xfId="4" applyNumberFormat="1" applyFont="1" applyFill="1" applyBorder="1" applyAlignment="1" applyProtection="1">
      <alignment horizontal="center" vertical="center" wrapText="1"/>
      <protection hidden="1"/>
    </xf>
    <xf numFmtId="17" fontId="30" fillId="5" borderId="77" xfId="4" applyNumberFormat="1" applyFont="1" applyFill="1" applyBorder="1" applyAlignment="1" applyProtection="1">
      <alignment horizontal="center" vertical="center" wrapText="1"/>
      <protection hidden="1"/>
    </xf>
    <xf numFmtId="1" fontId="30" fillId="5" borderId="78" xfId="4" applyFont="1" applyFill="1" applyBorder="1" applyAlignment="1" applyProtection="1">
      <alignment horizontal="center" vertical="center" wrapText="1"/>
      <protection hidden="1"/>
    </xf>
    <xf numFmtId="1" fontId="30" fillId="5" borderId="77" xfId="4" applyFont="1" applyFill="1" applyBorder="1" applyAlignment="1" applyProtection="1">
      <alignment horizontal="center" vertical="center" wrapText="1"/>
      <protection hidden="1"/>
    </xf>
    <xf numFmtId="17" fontId="30" fillId="3" borderId="79" xfId="4" applyNumberFormat="1" applyFont="1" applyFill="1" applyBorder="1" applyAlignment="1" applyProtection="1">
      <alignment horizontal="center" vertical="center" wrapText="1"/>
      <protection hidden="1"/>
    </xf>
    <xf numFmtId="1" fontId="30" fillId="3" borderId="80" xfId="4" applyFont="1" applyFill="1" applyBorder="1" applyAlignment="1" applyProtection="1">
      <alignment horizontal="center" vertical="center" wrapText="1"/>
      <protection hidden="1"/>
    </xf>
    <xf numFmtId="17" fontId="30" fillId="5" borderId="81" xfId="4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6" applyNumberFormat="1" applyFont="1" applyBorder="1" applyAlignment="1" applyProtection="1">
      <alignment horizontal="right" vertical="center"/>
      <protection hidden="1"/>
    </xf>
    <xf numFmtId="3" fontId="22" fillId="0" borderId="0" xfId="5" applyNumberFormat="1" applyFont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Alignment="1" applyProtection="1">
      <alignment horizontal="right" vertical="center"/>
      <protection hidden="1"/>
    </xf>
    <xf numFmtId="0" fontId="11" fillId="0" borderId="0" xfId="5" applyFont="1" applyAlignment="1" applyProtection="1">
      <alignment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1" fillId="0" borderId="23" xfId="5" applyFont="1" applyBorder="1" applyAlignment="1" applyProtection="1">
      <alignment horizontal="left" vertical="center" wrapText="1"/>
      <protection hidden="1"/>
    </xf>
    <xf numFmtId="0" fontId="12" fillId="0" borderId="0" xfId="0" applyFont="1" applyAlignment="1">
      <alignment horizont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30" fillId="3" borderId="0" xfId="4" applyFont="1" applyFill="1" applyAlignment="1" applyProtection="1">
      <alignment horizontal="center" vertical="center"/>
      <protection hidden="1"/>
    </xf>
    <xf numFmtId="1" fontId="30" fillId="3" borderId="64" xfId="4" applyFont="1" applyFill="1" applyBorder="1" applyAlignment="1" applyProtection="1">
      <alignment horizontal="center" vertical="center"/>
      <protection hidden="1"/>
    </xf>
    <xf numFmtId="1" fontId="30" fillId="3" borderId="33" xfId="4" applyFont="1" applyFill="1" applyBorder="1" applyAlignment="1" applyProtection="1">
      <alignment horizontal="center" vertical="center"/>
      <protection hidden="1"/>
    </xf>
    <xf numFmtId="1" fontId="30" fillId="5" borderId="70" xfId="4" applyFont="1" applyFill="1" applyBorder="1" applyAlignment="1" applyProtection="1">
      <alignment horizontal="center" vertical="center"/>
      <protection hidden="1"/>
    </xf>
    <xf numFmtId="1" fontId="30" fillId="5" borderId="71" xfId="4" applyFont="1" applyFill="1" applyBorder="1" applyAlignment="1" applyProtection="1">
      <alignment horizontal="center" vertical="center"/>
      <protection hidden="1"/>
    </xf>
    <xf numFmtId="1" fontId="30" fillId="5" borderId="72" xfId="4" applyFont="1" applyFill="1" applyBorder="1" applyAlignment="1" applyProtection="1">
      <alignment horizontal="center" vertical="center"/>
      <protection hidden="1"/>
    </xf>
    <xf numFmtId="1" fontId="30" fillId="3" borderId="67" xfId="4" applyFont="1" applyFill="1" applyBorder="1" applyAlignment="1" applyProtection="1">
      <alignment horizontal="center" vertical="center"/>
      <protection hidden="1"/>
    </xf>
    <xf numFmtId="1" fontId="30" fillId="3" borderId="10" xfId="4" applyFont="1" applyFill="1" applyBorder="1" applyAlignment="1" applyProtection="1">
      <alignment horizontal="center" vertical="center"/>
      <protection hidden="1"/>
    </xf>
    <xf numFmtId="1" fontId="30" fillId="5" borderId="68" xfId="4" applyFont="1" applyFill="1" applyBorder="1" applyAlignment="1" applyProtection="1">
      <alignment horizontal="center" vertical="center"/>
      <protection hidden="1"/>
    </xf>
    <xf numFmtId="1" fontId="30" fillId="5" borderId="69" xfId="4" applyFont="1" applyFill="1" applyBorder="1" applyAlignment="1" applyProtection="1">
      <alignment horizontal="center" vertical="center"/>
      <protection hidden="1"/>
    </xf>
    <xf numFmtId="1" fontId="30" fillId="3" borderId="11" xfId="4" applyFont="1" applyFill="1" applyBorder="1" applyAlignment="1" applyProtection="1">
      <alignment horizontal="center" vertical="center"/>
      <protection hidden="1"/>
    </xf>
    <xf numFmtId="1" fontId="30" fillId="3" borderId="6" xfId="4" applyFont="1" applyFill="1" applyBorder="1" applyAlignment="1" applyProtection="1">
      <alignment horizontal="center" vertical="center"/>
      <protection hidden="1"/>
    </xf>
    <xf numFmtId="1" fontId="30" fillId="3" borderId="12" xfId="4" applyFont="1" applyFill="1" applyBorder="1" applyAlignment="1" applyProtection="1">
      <alignment horizontal="center" vertical="center"/>
      <protection hidden="1"/>
    </xf>
    <xf numFmtId="1" fontId="30" fillId="5" borderId="73" xfId="4" applyFont="1" applyFill="1" applyBorder="1" applyAlignment="1" applyProtection="1">
      <alignment horizontal="center" vertical="center"/>
      <protection hidden="1"/>
    </xf>
    <xf numFmtId="1" fontId="30" fillId="5" borderId="0" xfId="4" applyFont="1" applyFill="1" applyAlignment="1" applyProtection="1">
      <alignment horizontal="center" vertical="center"/>
      <protection hidden="1"/>
    </xf>
    <xf numFmtId="1" fontId="30" fillId="5" borderId="74" xfId="4" applyFont="1" applyFill="1" applyBorder="1" applyAlignment="1" applyProtection="1">
      <alignment horizontal="center" vertical="center"/>
      <protection hidden="1"/>
    </xf>
    <xf numFmtId="1" fontId="30" fillId="5" borderId="64" xfId="4" applyFont="1" applyFill="1" applyBorder="1" applyAlignment="1" applyProtection="1">
      <alignment horizontal="center" vertical="center"/>
      <protection hidden="1"/>
    </xf>
    <xf numFmtId="1" fontId="30" fillId="5" borderId="33" xfId="4" applyFont="1" applyFill="1" applyBorder="1" applyAlignment="1" applyProtection="1">
      <alignment horizontal="center" vertical="center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7">
    <cellStyle name="Hipervínculo" xfId="2" builtinId="8"/>
    <cellStyle name="Normal" xfId="0" builtinId="0"/>
    <cellStyle name="Normal 2 2" xfId="4" xr:uid="{1B56F8DA-A22A-4E16-AC07-836389E5F063}"/>
    <cellStyle name="Normal 2 6" xfId="3" xr:uid="{8F99DB65-5379-43E7-948D-B857542F3D04}"/>
    <cellStyle name="Normal_PlazasEstablecimientosMunicipioAutAños" xfId="5" xr:uid="{B1841E24-5514-4DC4-928C-671618B2EB43}"/>
    <cellStyle name="Porcentaje" xfId="1" builtinId="5"/>
    <cellStyle name="Porcentual 2" xfId="6" xr:uid="{AB2A0194-D40A-4785-BF1C-1ACA27094746}"/>
  </cellStyles>
  <dxfs count="0"/>
  <tableStyles count="1" defaultTableStyle="TableStyleMedium2" defaultPivotStyle="PivotStyleLight16">
    <tableStyle name="Invisible" pivot="0" table="0" count="0" xr9:uid="{6214586F-494D-408A-AFEE-967E986EA60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1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8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3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C-4671-80E5-EDC5E53A16A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9C-4671-80E5-EDC5E53A16A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9C-4671-80E5-EDC5E53A16A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C-4671-80E5-EDC5E53A16A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09C-4671-80E5-EDC5E53A16A6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9C-4671-80E5-EDC5E53A16A6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09C-4671-80E5-EDC5E53A16A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09C-4671-80E5-EDC5E53A16A6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09C-4671-80E5-EDC5E53A16A6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09C-4671-80E5-EDC5E53A1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C-4671-80E5-EDC5E53A1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E-444A-8B13-246F3125F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E-444A-8B13-246F3125FB20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E-444A-8B13-246F3125FB2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E-444A-8B13-246F3125FB2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E-444A-8B13-246F3125F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E-444A-8B13-246F3125FB2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E-444A-8B13-246F3125FB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E-444A-8B13-246F3125FB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12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E-444A-8B13-246F3125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E-444A-8B13-246F3125FB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E-444A-8B13-246F3125FB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E-444A-8B13-246F3125FB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E-444A-8B13-246F3125FB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E-444A-8B13-246F3125FB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E-444A-8B13-246F3125FB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E-444A-8B13-246F3125FB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E-444A-8B13-246F3125FB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E-444A-8B13-246F3125FB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E-444A-8B13-246F3125FB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E-444A-8B13-246F3125FB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E-444A-8B13-246F3125FB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E-444A-8B13-246F3125FB2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12">
                  <c:v>0.12173913043478257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E-444A-8B13-246F3125FB20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1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E-444A-8B13-246F3125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B-42A1-9EC7-6BF4636345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B-42A1-9EC7-6BF4636345F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B-42A1-9EC7-6BF4636345F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B-42A1-9EC7-6BF4636345F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B-42A1-9EC7-6BF4636345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B-42A1-9EC7-6BF4636345F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DB-42A1-9EC7-6BF4636345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DB-42A1-9EC7-6BF4636345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12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DB-42A1-9EC7-6BF463634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B-42A1-9EC7-6BF4636345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B-42A1-9EC7-6BF4636345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B-42A1-9EC7-6BF4636345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B-42A1-9EC7-6BF4636345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B-42A1-9EC7-6BF4636345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B-42A1-9EC7-6BF4636345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B-42A1-9EC7-6BF4636345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B-42A1-9EC7-6BF4636345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B-42A1-9EC7-6BF4636345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B-42A1-9EC7-6BF4636345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DB-42A1-9EC7-6BF4636345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DB-42A1-9EC7-6BF4636345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DB-42A1-9EC7-6BF4636345F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12">
                  <c:v>0.62235649546827787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DB-42A1-9EC7-6BF4636345F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12">
                  <c:v>0.34924623115577891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DB-42A1-9EC7-6BF463634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F-4C68-859D-A72BC8D27F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F-4C68-859D-A72BC8D27F04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F-4C68-859D-A72BC8D27F0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F-4C68-859D-A72BC8D27F0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F-4C68-859D-A72BC8D27F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F-4C68-859D-A72BC8D27F0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0F-4C68-859D-A72BC8D27F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0F-4C68-859D-A72BC8D27F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12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0F-4C68-859D-A72BC8D27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F-4C68-859D-A72BC8D27F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F-4C68-859D-A72BC8D27F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F-4C68-859D-A72BC8D27F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F-4C68-859D-A72BC8D27F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F-4C68-859D-A72BC8D27F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F-4C68-859D-A72BC8D27F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F-4C68-859D-A72BC8D27F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F-4C68-859D-A72BC8D27F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F-4C68-859D-A72BC8D27F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F-4C68-859D-A72BC8D27F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0F-4C68-859D-A72BC8D27F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0F-4C68-859D-A72BC8D27F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0F-4C68-859D-A72BC8D27F0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12">
                  <c:v>0.12173913043478257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0F-4C68-859D-A72BC8D27F04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1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0F-4C68-859D-A72BC8D27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0-4A11-9BF3-AC7F2A108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0-4A11-9BF3-AC7F2A1085F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F0-4A11-9BF3-AC7F2A1085F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F0-4A11-9BF3-AC7F2A1085F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F0-4A11-9BF3-AC7F2A108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F0-4A11-9BF3-AC7F2A1085F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F0-4A11-9BF3-AC7F2A1085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F0-4A11-9BF3-AC7F2A108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F0-4A11-9BF3-AC7F2A108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0-4A11-9BF3-AC7F2A1085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0-4A11-9BF3-AC7F2A1085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0-4A11-9BF3-AC7F2A1085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0-4A11-9BF3-AC7F2A1085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0-4A11-9BF3-AC7F2A1085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0-4A11-9BF3-AC7F2A1085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0-4A11-9BF3-AC7F2A1085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0-4A11-9BF3-AC7F2A1085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F0-4A11-9BF3-AC7F2A1085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F0-4A11-9BF3-AC7F2A1085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F0-4A11-9BF3-AC7F2A1085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F0-4A11-9BF3-AC7F2A1085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F0-4A11-9BF3-AC7F2A1085F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12">
                  <c:v>-0.47651006711409394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F0-4A11-9BF3-AC7F2A1085F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12">
                  <c:v>-0.51552795031055898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F0-4A11-9BF3-AC7F2A108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83-445A-B4D5-C6F4A3EAF3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3-445A-B4D5-C6F4A3EAF3D0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83-445A-B4D5-C6F4A3EAF3D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83-445A-B4D5-C6F4A3EAF3D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83-445A-B4D5-C6F4A3EAF3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83-445A-B4D5-C6F4A3EAF3D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83-445A-B4D5-C6F4A3EAF3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83-445A-B4D5-C6F4A3EAF3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83-445A-B4D5-C6F4A3EAF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83-445A-B4D5-C6F4A3EAF3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83-445A-B4D5-C6F4A3EAF3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83-445A-B4D5-C6F4A3EAF3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83-445A-B4D5-C6F4A3EAF3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83-445A-B4D5-C6F4A3EAF3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83-445A-B4D5-C6F4A3EAF3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83-445A-B4D5-C6F4A3EAF3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83-445A-B4D5-C6F4A3EAF3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83-445A-B4D5-C6F4A3EAF3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83-445A-B4D5-C6F4A3EAF3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83-445A-B4D5-C6F4A3EAF3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83-445A-B4D5-C6F4A3EAF3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83-445A-B4D5-C6F4A3EAF3D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12">
                  <c:v>-0.36090225563909772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83-445A-B4D5-C6F4A3EAF3D0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12">
                  <c:v>-0.65447154471544722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83-445A-B4D5-C6F4A3EAF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09-4C4C-8D9D-F58F41EDAE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9-4C4C-8D9D-F58F41EDAE0A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09-4C4C-8D9D-F58F41EDAE0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09-4C4C-8D9D-F58F41EDAE0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09-4C4C-8D9D-F58F41EDAE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09-4C4C-8D9D-F58F41EDAE0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09-4C4C-8D9D-F58F41EDAE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09-4C4C-8D9D-F58F41EDAE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12">
                  <c:v>20854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09-4C4C-8D9D-F58F41ED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09-4C4C-8D9D-F58F41EDAE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09-4C4C-8D9D-F58F41EDAE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09-4C4C-8D9D-F58F41EDAE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09-4C4C-8D9D-F58F41EDAE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09-4C4C-8D9D-F58F41EDAE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09-4C4C-8D9D-F58F41EDAE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09-4C4C-8D9D-F58F41EDAE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09-4C4C-8D9D-F58F41EDAE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09-4C4C-8D9D-F58F41EDAE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09-4C4C-8D9D-F58F41EDAE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09-4C4C-8D9D-F58F41EDAE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09-4C4C-8D9D-F58F41EDAE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09-4C4C-8D9D-F58F41EDAE0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12">
                  <c:v>-0.14413527045883612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09-4C4C-8D9D-F58F41EDAE0A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12">
                  <c:v>5.0685207577589653E-2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09-4C4C-8D9D-F58F41ED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6-44F0-8239-D65A6DF82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6-44F0-8239-D65A6DF8233D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6-44F0-8239-D65A6DF8233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6-44F0-8239-D65A6DF8233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6-44F0-8239-D65A6DF82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6-44F0-8239-D65A6DF8233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56-44F0-8239-D65A6DF823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56-44F0-8239-D65A6DF82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12">
                  <c:v>20584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56-44F0-8239-D65A6DF8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56-44F0-8239-D65A6DF823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56-44F0-8239-D65A6DF823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6-44F0-8239-D65A6DF823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6-44F0-8239-D65A6DF823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56-44F0-8239-D65A6DF823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56-44F0-8239-D65A6DF823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56-44F0-8239-D65A6DF823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56-44F0-8239-D65A6DF823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56-44F0-8239-D65A6DF823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56-44F0-8239-D65A6DF823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56-44F0-8239-D65A6DF823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56-44F0-8239-D65A6DF823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56-44F0-8239-D65A6DF8233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12">
                  <c:v>-0.1459984234327677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56-44F0-8239-D65A6DF8233D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12">
                  <c:v>0.16083916083916083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56-44F0-8239-D65A6DF8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8-4C60-8074-78350BB810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cat'!$C$54:$C$66</c:f>
              <c:numCache>
                <c:formatCode>#,##0</c:formatCode>
                <c:ptCount val="13"/>
                <c:pt idx="0">
                  <c:v>583</c:v>
                </c:pt>
                <c:pt idx="1">
                  <c:v>305</c:v>
                </c:pt>
                <c:pt idx="2">
                  <c:v>380</c:v>
                </c:pt>
                <c:pt idx="3">
                  <c:v>259</c:v>
                </c:pt>
                <c:pt idx="4">
                  <c:v>589</c:v>
                </c:pt>
                <c:pt idx="5">
                  <c:v>518</c:v>
                </c:pt>
                <c:pt idx="6">
                  <c:v>851</c:v>
                </c:pt>
                <c:pt idx="7">
                  <c:v>312</c:v>
                </c:pt>
                <c:pt idx="8">
                  <c:v>548</c:v>
                </c:pt>
                <c:pt idx="9">
                  <c:v>726</c:v>
                </c:pt>
                <c:pt idx="10">
                  <c:v>672</c:v>
                </c:pt>
                <c:pt idx="11">
                  <c:v>512</c:v>
                </c:pt>
                <c:pt idx="12">
                  <c:v>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8-4C60-8074-78350BB810F1}"/>
            </c:ext>
          </c:extLst>
        </c:ser>
        <c:ser>
          <c:idx val="5"/>
          <c:order val="1"/>
          <c:tx>
            <c:strRef>
              <c:f>'Viajeros entr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8-4C60-8074-78350BB810F1}"/>
              </c:ext>
            </c:extLst>
          </c:dPt>
          <c:val>
            <c:numRef>
              <c:f>'Viajeros entr evol mensu TF cat'!$I$54:$I$66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</c:v>
                </c:pt>
                <c:pt idx="11">
                  <c:v>68</c:v>
                </c:pt>
                <c:pt idx="12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8-4C60-8074-78350BB810F1}"/>
            </c:ext>
          </c:extLst>
        </c:ser>
        <c:ser>
          <c:idx val="0"/>
          <c:order val="2"/>
          <c:tx>
            <c:strRef>
              <c:f>'Viajeros entr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8-4C60-8074-78350BB810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cat'!$K$54:$K$66</c:f>
              <c:numCache>
                <c:formatCode>#,##0</c:formatCode>
                <c:ptCount val="13"/>
                <c:pt idx="0">
                  <c:v>58</c:v>
                </c:pt>
                <c:pt idx="1">
                  <c:v>57</c:v>
                </c:pt>
                <c:pt idx="2">
                  <c:v>60</c:v>
                </c:pt>
                <c:pt idx="3">
                  <c:v>56</c:v>
                </c:pt>
                <c:pt idx="4">
                  <c:v>32</c:v>
                </c:pt>
                <c:pt idx="5">
                  <c:v>58</c:v>
                </c:pt>
                <c:pt idx="6">
                  <c:v>35</c:v>
                </c:pt>
                <c:pt idx="7">
                  <c:v>47</c:v>
                </c:pt>
                <c:pt idx="8">
                  <c:v>61</c:v>
                </c:pt>
                <c:pt idx="9">
                  <c:v>50</c:v>
                </c:pt>
                <c:pt idx="10">
                  <c:v>67</c:v>
                </c:pt>
                <c:pt idx="11">
                  <c:v>64</c:v>
                </c:pt>
                <c:pt idx="12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8-4C60-8074-78350BB810F1}"/>
            </c:ext>
          </c:extLst>
        </c:ser>
        <c:ser>
          <c:idx val="1"/>
          <c:order val="3"/>
          <c:tx>
            <c:strRef>
              <c:f>'Viajeros entr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58-4C60-8074-78350BB810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58-4C60-8074-78350BB810F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cat'!$M$54:$M$66</c:f>
              <c:numCache>
                <c:formatCode>#,##0</c:formatCode>
                <c:ptCount val="13"/>
                <c:pt idx="0">
                  <c:v>50</c:v>
                </c:pt>
                <c:pt idx="1">
                  <c:v>59</c:v>
                </c:pt>
                <c:pt idx="2">
                  <c:v>77</c:v>
                </c:pt>
                <c:pt idx="3">
                  <c:v>47</c:v>
                </c:pt>
                <c:pt idx="4">
                  <c:v>37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58-4C60-8074-78350BB8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8-4C60-8074-78350BB810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8-4C60-8074-78350BB810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8-4C60-8074-78350BB810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8-4C60-8074-78350BB810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8-4C60-8074-78350BB810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8-4C60-8074-78350BB810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8-4C60-8074-78350BB810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8-4C60-8074-78350BB810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8-4C60-8074-78350BB810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8-4C60-8074-78350BB810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58-4C60-8074-78350BB810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58-4C60-8074-78350BB810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58-4C60-8074-78350BB810F1}"/>
              </c:ext>
            </c:extLst>
          </c:dPt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cat'!$N$54:$N$66</c:f>
              <c:numCache>
                <c:formatCode>0.0%</c:formatCode>
                <c:ptCount val="13"/>
                <c:pt idx="0">
                  <c:v>-0.13793103448275867</c:v>
                </c:pt>
                <c:pt idx="1">
                  <c:v>3.5087719298245723E-2</c:v>
                </c:pt>
                <c:pt idx="2">
                  <c:v>0.28333333333333344</c:v>
                </c:pt>
                <c:pt idx="3">
                  <c:v>-0.1607142857142857</c:v>
                </c:pt>
                <c:pt idx="4">
                  <c:v>0.15625</c:v>
                </c:pt>
                <c:pt idx="12">
                  <c:v>0.54285714285714293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58-4C60-8074-78350BB810F1}"/>
            </c:ext>
          </c:extLst>
        </c:ser>
        <c:ser>
          <c:idx val="4"/>
          <c:order val="5"/>
          <c:tx>
            <c:strRef>
              <c:f>'Viajeros entr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cat'!$O$54:$O$66</c:f>
              <c:numCache>
                <c:formatCode>0.0%</c:formatCode>
                <c:ptCount val="13"/>
                <c:pt idx="0">
                  <c:v>-0.91423670668953694</c:v>
                </c:pt>
                <c:pt idx="1">
                  <c:v>-0.80655737704918029</c:v>
                </c:pt>
                <c:pt idx="2">
                  <c:v>-0.79736842105263162</c:v>
                </c:pt>
                <c:pt idx="3">
                  <c:v>-0.81853281853281856</c:v>
                </c:pt>
                <c:pt idx="4">
                  <c:v>-0.93718166383701185</c:v>
                </c:pt>
                <c:pt idx="12">
                  <c:v>-0.8724007561436673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58-4C60-8074-78350BB8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B-47CD-8DD1-38AFEFAC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B-47CD-8DD1-38AFEFAC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D-42CE-918B-12F7218CE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D-42CE-918B-12F7218CE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0-4B46-AB56-836B3A4F27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0-4B46-AB56-836B3A4F2757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50-4B46-AB56-836B3A4F275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0-4B46-AB56-836B3A4F275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0-4B46-AB56-836B3A4F27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50-4B46-AB56-836B3A4F275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50-4B46-AB56-836B3A4F27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50-4B46-AB56-836B3A4F27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12">
                  <c:v>20854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50-4B46-AB56-836B3A4F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0-4B46-AB56-836B3A4F27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0-4B46-AB56-836B3A4F27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0-4B46-AB56-836B3A4F27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0-4B46-AB56-836B3A4F27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0-4B46-AB56-836B3A4F27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0-4B46-AB56-836B3A4F27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0-4B46-AB56-836B3A4F27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0-4B46-AB56-836B3A4F27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0-4B46-AB56-836B3A4F27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0-4B46-AB56-836B3A4F27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50-4B46-AB56-836B3A4F27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50-4B46-AB56-836B3A4F27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50-4B46-AB56-836B3A4F275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12">
                  <c:v>-0.14413527045883612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50-4B46-AB56-836B3A4F2757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12">
                  <c:v>5.0685207577589653E-2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50-4B46-AB56-836B3A4F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A4E-95EA-E24A2FD8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A4E-95EA-E24A2FD8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8-42BC-8D26-92F6AE86CD9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C8-42BC-8D26-92F6AE86CD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C8-42BC-8D26-92F6AE86CD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C8-42BC-8D26-92F6AE86CD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C8-42BC-8D26-92F6AE86CD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C8-42BC-8D26-92F6AE86CD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C8-42BC-8D26-92F6AE86CD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C8-42BC-8D26-92F6AE86C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C8-42BC-8D26-92F6AE86CD9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7735867738318313E-3"/>
                  <c:y val="-0.476573659061848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8-42BC-8D26-92F6AE86CD97}"/>
                </c:ext>
              </c:extLst>
            </c:dLbl>
            <c:dLbl>
              <c:idx val="1"/>
              <c:layout>
                <c:manualLayout>
                  <c:x val="-1.2598425196850393E-3"/>
                  <c:y val="-0.239248760571595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8-42BC-8D26-92F6AE86CD97}"/>
                </c:ext>
              </c:extLst>
            </c:dLbl>
            <c:dLbl>
              <c:idx val="2"/>
              <c:layout>
                <c:manualLayout>
                  <c:x val="-5.0334292935168704E-3"/>
                  <c:y val="-0.333474751553491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8-42BC-8D26-92F6AE86CD97}"/>
                </c:ext>
              </c:extLst>
            </c:dLbl>
            <c:dLbl>
              <c:idx val="3"/>
              <c:layout>
                <c:manualLayout>
                  <c:x val="-7.5483617047083194E-3"/>
                  <c:y val="0.253059111200843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8-42BC-8D26-92F6AE86CD97}"/>
                </c:ext>
              </c:extLst>
            </c:dLbl>
            <c:dLbl>
              <c:idx val="4"/>
              <c:layout>
                <c:manualLayout>
                  <c:x val="-5.0322411364722595E-3"/>
                  <c:y val="0.21200888350494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C8-42BC-8D26-92F6AE86CD9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8-42BC-8D26-92F6AE86CD97}"/>
                </c:ext>
              </c:extLst>
            </c:dLbl>
            <c:dLbl>
              <c:idx val="6"/>
              <c:layout>
                <c:manualLayout>
                  <c:x val="-1.0062105958855112E-2"/>
                  <c:y val="0.15310909213271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8-42BC-8D26-92F6AE86CD97}"/>
                </c:ext>
              </c:extLst>
            </c:dLbl>
            <c:dLbl>
              <c:idx val="7"/>
              <c:layout>
                <c:manualLayout>
                  <c:x val="-5.0994710225824094E-3"/>
                  <c:y val="-7.92335060681518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8-42BC-8D26-92F6AE86CD97}"/>
                </c:ext>
              </c:extLst>
            </c:dLbl>
            <c:dLbl>
              <c:idx val="8"/>
              <c:layout>
                <c:manualLayout>
                  <c:x val="-6.2908954991125953E-3"/>
                  <c:y val="-5.3024833434282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8-42BC-8D26-92F6AE86CD9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8-42BC-8D26-92F6AE86CD9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C8-42BC-8D26-92F6AE86CD9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C8-42BC-8D26-92F6AE86CD9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CC8-42BC-8D26-92F6AE86CD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CC8-42BC-8D26-92F6AE86CD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CC8-42BC-8D26-92F6AE86CD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CC8-42BC-8D26-92F6AE86CD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CC8-42BC-8D26-92F6AE86CD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CC8-42BC-8D26-92F6AE86CD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CC8-42BC-8D26-92F6AE86CD9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C8-42BC-8D26-92F6AE86CD9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C8-42BC-8D26-92F6AE86CD9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C8-42BC-8D26-92F6AE86CD9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C8-42BC-8D26-92F6AE86CD9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C8-42BC-8D26-92F6AE86CD9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C8-42BC-8D26-92F6AE86CD9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C8-42BC-8D26-92F6AE86CD9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C8-42BC-8D26-92F6AE86CD9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C8-42BC-8D26-92F6AE86CD9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C8-42BC-8D26-92F6AE86CD9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C8-42BC-8D26-92F6AE86CD9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CC8-42BC-8D26-92F6AE86C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4-442C-A7FA-5BA122A9397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44-442C-A7FA-5BA122A939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44-442C-A7FA-5BA122A939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44-442C-A7FA-5BA122A939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44-442C-A7FA-5BA122A939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44-442C-A7FA-5BA122A939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44-442C-A7FA-5BA122A939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44-442C-A7FA-5BA122A939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2122</c:v>
                </c:pt>
                <c:pt idx="1">
                  <c:v>663</c:v>
                </c:pt>
                <c:pt idx="2">
                  <c:v>1459</c:v>
                </c:pt>
                <c:pt idx="3">
                  <c:v>898</c:v>
                </c:pt>
                <c:pt idx="4">
                  <c:v>99</c:v>
                </c:pt>
                <c:pt idx="5">
                  <c:v>76</c:v>
                </c:pt>
                <c:pt idx="6">
                  <c:v>27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44-442C-A7FA-5BA122A93976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8908331947228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4-442C-A7FA-5BA122A93976}"/>
                </c:ext>
              </c:extLst>
            </c:dLbl>
            <c:dLbl>
              <c:idx val="1"/>
              <c:layout>
                <c:manualLayout>
                  <c:x val="-7.8209794181455482E-3"/>
                  <c:y val="0.31827093041941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4-442C-A7FA-5BA122A93976}"/>
                </c:ext>
              </c:extLst>
            </c:dLbl>
            <c:dLbl>
              <c:idx val="2"/>
              <c:layout>
                <c:manualLayout>
                  <c:x val="-5.1018234892476148E-3"/>
                  <c:y val="0.47445648241338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4-442C-A7FA-5BA122A93976}"/>
                </c:ext>
              </c:extLst>
            </c:dLbl>
            <c:dLbl>
              <c:idx val="3"/>
              <c:layout>
                <c:manualLayout>
                  <c:x val="-7.7536399835462094E-3"/>
                  <c:y val="-0.238494248369329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4-442C-A7FA-5BA122A93976}"/>
                </c:ext>
              </c:extLst>
            </c:dLbl>
            <c:dLbl>
              <c:idx val="4"/>
              <c:layout>
                <c:manualLayout>
                  <c:x val="-1.3124612406742713E-2"/>
                  <c:y val="0.17705455990933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4-442C-A7FA-5BA122A93976}"/>
                </c:ext>
              </c:extLst>
            </c:dLbl>
            <c:dLbl>
              <c:idx val="5"/>
              <c:layout>
                <c:manualLayout>
                  <c:x val="-7.955449482895784E-3"/>
                  <c:y val="0.170729786596224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4-442C-A7FA-5BA122A93976}"/>
                </c:ext>
              </c:extLst>
            </c:dLbl>
            <c:dLbl>
              <c:idx val="6"/>
              <c:layout>
                <c:manualLayout>
                  <c:x val="-6.4950711709962266E-3"/>
                  <c:y val="-6.05069103204204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4-442C-A7FA-5BA122A93976}"/>
                </c:ext>
              </c:extLst>
            </c:dLbl>
            <c:dLbl>
              <c:idx val="7"/>
              <c:layout>
                <c:manualLayout>
                  <c:x val="-9.2141226976699513E-3"/>
                  <c:y val="0.16617133384642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4-442C-A7FA-5BA122A93976}"/>
                </c:ext>
              </c:extLst>
            </c:dLbl>
            <c:dLbl>
              <c:idx val="8"/>
              <c:layout>
                <c:manualLayout>
                  <c:x val="-5.1018234892476148E-3"/>
                  <c:y val="0.15255630640154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4-442C-A7FA-5BA122A93976}"/>
                </c:ext>
              </c:extLst>
            </c:dLbl>
            <c:dLbl>
              <c:idx val="9"/>
              <c:layout>
                <c:manualLayout>
                  <c:x val="-1.0568637154244962E-3"/>
                  <c:y val="0.14999234118291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44-442C-A7FA-5BA122A93976}"/>
                </c:ext>
              </c:extLst>
            </c:dLbl>
            <c:dLbl>
              <c:idx val="10"/>
              <c:layout>
                <c:manualLayout>
                  <c:x val="-7.9554494828959783E-3"/>
                  <c:y val="0.23819860863256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44-442C-A7FA-5BA122A9397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-0.44739583333333333</c:v>
                </c:pt>
                <c:pt idx="1">
                  <c:v>-0.68622811168954101</c:v>
                </c:pt>
                <c:pt idx="2">
                  <c:v>-0.15518239722061378</c:v>
                </c:pt>
                <c:pt idx="3">
                  <c:v>0.17693315858453462</c:v>
                </c:pt>
                <c:pt idx="4">
                  <c:v>-0.28776978417266186</c:v>
                </c:pt>
                <c:pt idx="5">
                  <c:v>-0.53374233128834359</c:v>
                </c:pt>
                <c:pt idx="6">
                  <c:v>0.17391304347826098</c:v>
                </c:pt>
                <c:pt idx="7">
                  <c:v>-0.79069767441860461</c:v>
                </c:pt>
                <c:pt idx="8">
                  <c:v>-1</c:v>
                </c:pt>
                <c:pt idx="9">
                  <c:v>-1</c:v>
                </c:pt>
                <c:pt idx="10">
                  <c:v>-0.40778341793570216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44-442C-A7FA-5BA122A939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444-442C-A7FA-5BA122A939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444-442C-A7FA-5BA122A939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444-442C-A7FA-5BA122A939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444-442C-A7FA-5BA122A939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444-442C-A7FA-5BA122A939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444-442C-A7FA-5BA122A939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444-442C-A7FA-5BA122A93976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4-442C-A7FA-5BA122A93976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44-442C-A7FA-5BA122A93976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44-442C-A7FA-5BA122A93976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44-442C-A7FA-5BA122A93976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44-442C-A7FA-5BA122A93976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44-442C-A7FA-5BA122A93976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44-442C-A7FA-5BA122A93976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44-442C-A7FA-5BA122A93976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44-442C-A7FA-5BA122A93976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44-442C-A7FA-5BA122A93976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44-442C-A7FA-5BA122A9397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0.3124410933081998</c:v>
                </c:pt>
                <c:pt idx="2">
                  <c:v>0.6875589066918002</c:v>
                </c:pt>
                <c:pt idx="3">
                  <c:v>0.42318567389255418</c:v>
                </c:pt>
                <c:pt idx="4">
                  <c:v>4.6654099905749292E-2</c:v>
                </c:pt>
                <c:pt idx="5">
                  <c:v>3.581526861451461E-2</c:v>
                </c:pt>
                <c:pt idx="6">
                  <c:v>1.2723845428840716E-2</c:v>
                </c:pt>
                <c:pt idx="7">
                  <c:v>4.2412818096135719E-3</c:v>
                </c:pt>
                <c:pt idx="8">
                  <c:v>0</c:v>
                </c:pt>
                <c:pt idx="9">
                  <c:v>0</c:v>
                </c:pt>
                <c:pt idx="10">
                  <c:v>0.16493873704052781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444-442C-A7FA-5BA122A9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5-4207-BDE2-58AEF3027F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75-4207-BDE2-58AEF3027F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75-4207-BDE2-58AEF3027F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75-4207-BDE2-58AEF3027F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75-4207-BDE2-58AEF3027F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75-4207-BDE2-58AEF3027F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75-4207-BDE2-58AEF3027F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975-4207-BDE2-58AEF3027F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20854</c:v>
                </c:pt>
                <c:pt idx="1">
                  <c:v>5673</c:v>
                </c:pt>
                <c:pt idx="2">
                  <c:v>15181</c:v>
                </c:pt>
                <c:pt idx="3">
                  <c:v>4530</c:v>
                </c:pt>
                <c:pt idx="4">
                  <c:v>3337</c:v>
                </c:pt>
                <c:pt idx="5">
                  <c:v>1165</c:v>
                </c:pt>
                <c:pt idx="6">
                  <c:v>537</c:v>
                </c:pt>
                <c:pt idx="7">
                  <c:v>387</c:v>
                </c:pt>
                <c:pt idx="8">
                  <c:v>78</c:v>
                </c:pt>
                <c:pt idx="9">
                  <c:v>85</c:v>
                </c:pt>
                <c:pt idx="10">
                  <c:v>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75-4207-BDE2-58AEF3027F5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562963652099878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75-4207-BDE2-58AEF3027F52}"/>
                </c:ext>
              </c:extLst>
            </c:dLbl>
            <c:dLbl>
              <c:idx val="1"/>
              <c:layout>
                <c:manualLayout>
                  <c:x val="-6.4950711709962266E-3"/>
                  <c:y val="0.29678846535160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75-4207-BDE2-58AEF3027F52}"/>
                </c:ext>
              </c:extLst>
            </c:dLbl>
            <c:dLbl>
              <c:idx val="2"/>
              <c:layout>
                <c:manualLayout>
                  <c:x val="2.0180949934957415E-4"/>
                  <c:y val="-0.367714186102677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75-4207-BDE2-58AEF3027F52}"/>
                </c:ext>
              </c:extLst>
            </c:dLbl>
            <c:dLbl>
              <c:idx val="3"/>
              <c:layout>
                <c:manualLayout>
                  <c:x val="-7.7536399835462094E-3"/>
                  <c:y val="-0.15017822020367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75-4207-BDE2-58AEF3027F52}"/>
                </c:ext>
              </c:extLst>
            </c:dLbl>
            <c:dLbl>
              <c:idx val="4"/>
              <c:layout>
                <c:manualLayout>
                  <c:x val="-7.8209794181455239E-3"/>
                  <c:y val="-0.14756670453787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75-4207-BDE2-58AEF3027F52}"/>
                </c:ext>
              </c:extLst>
            </c:dLbl>
            <c:dLbl>
              <c:idx val="5"/>
              <c:layout>
                <c:manualLayout>
                  <c:x val="-5.3036329885971893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75-4207-BDE2-58AEF3027F52}"/>
                </c:ext>
              </c:extLst>
            </c:dLbl>
            <c:dLbl>
              <c:idx val="6"/>
              <c:layout>
                <c:manualLayout>
                  <c:x val="-2.517346429548335E-3"/>
                  <c:y val="-7.48284284013370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75-4207-BDE2-58AEF3027F52}"/>
                </c:ext>
              </c:extLst>
            </c:dLbl>
            <c:dLbl>
              <c:idx val="7"/>
              <c:layout>
                <c:manualLayout>
                  <c:x val="-5.2363979562220593E-3"/>
                  <c:y val="-7.01339024351279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75-4207-BDE2-58AEF3027F52}"/>
                </c:ext>
              </c:extLst>
            </c:dLbl>
            <c:dLbl>
              <c:idx val="8"/>
              <c:layout>
                <c:manualLayout>
                  <c:x val="-6.4277317363969121E-3"/>
                  <c:y val="0.154943226081702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75-4207-BDE2-58AEF3027F52}"/>
                </c:ext>
              </c:extLst>
            </c:dLbl>
            <c:dLbl>
              <c:idx val="9"/>
              <c:layout>
                <c:manualLayout>
                  <c:x val="-6.360496704021782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75-4207-BDE2-58AEF3027F52}"/>
                </c:ext>
              </c:extLst>
            </c:dLbl>
            <c:dLbl>
              <c:idx val="10"/>
              <c:layout>
                <c:manualLayout>
                  <c:x val="-3.9777247414480863E-3"/>
                  <c:y val="-0.17482081657086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75-4207-BDE2-58AEF3027F5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-0.14413527045883612</c:v>
                </c:pt>
                <c:pt idx="1">
                  <c:v>-0.46556759302873296</c:v>
                </c:pt>
                <c:pt idx="2">
                  <c:v>0.1039924369136791</c:v>
                </c:pt>
                <c:pt idx="3">
                  <c:v>0.13676286072772892</c:v>
                </c:pt>
                <c:pt idx="4">
                  <c:v>0.31741018555073031</c:v>
                </c:pt>
                <c:pt idx="5">
                  <c:v>-0.1959972394755003</c:v>
                </c:pt>
                <c:pt idx="6">
                  <c:v>0.62235649546827787</c:v>
                </c:pt>
                <c:pt idx="7">
                  <c:v>0.12173913043478257</c:v>
                </c:pt>
                <c:pt idx="8">
                  <c:v>-0.47651006711409394</c:v>
                </c:pt>
                <c:pt idx="9">
                  <c:v>-0.36090225563909772</c:v>
                </c:pt>
                <c:pt idx="10">
                  <c:v>4.8901782014090234E-2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75-4207-BDE2-58AEF3027F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975-4207-BDE2-58AEF3027F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975-4207-BDE2-58AEF3027F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975-4207-BDE2-58AEF3027F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975-4207-BDE2-58AEF3027F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975-4207-BDE2-58AEF3027F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975-4207-BDE2-58AEF3027F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975-4207-BDE2-58AEF3027F5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75-4207-BDE2-58AEF3027F5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75-4207-BDE2-58AEF3027F5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75-4207-BDE2-58AEF3027F5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75-4207-BDE2-58AEF3027F5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75-4207-BDE2-58AEF3027F5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75-4207-BDE2-58AEF3027F5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75-4207-BDE2-58AEF3027F5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75-4207-BDE2-58AEF3027F5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75-4207-BDE2-58AEF3027F5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75-4207-BDE2-58AEF3027F5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75-4207-BDE2-58AEF3027F5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0.27203414213100602</c:v>
                </c:pt>
                <c:pt idx="2">
                  <c:v>0.72796585786899393</c:v>
                </c:pt>
                <c:pt idx="3">
                  <c:v>0.21722451328282344</c:v>
                </c:pt>
                <c:pt idx="4">
                  <c:v>0.16001726287522777</c:v>
                </c:pt>
                <c:pt idx="5">
                  <c:v>5.5864582334324349E-2</c:v>
                </c:pt>
                <c:pt idx="6">
                  <c:v>2.5750455548096289E-2</c:v>
                </c:pt>
                <c:pt idx="7">
                  <c:v>1.8557590869857102E-2</c:v>
                </c:pt>
                <c:pt idx="8">
                  <c:v>3.7402896326843771E-3</c:v>
                </c:pt>
                <c:pt idx="9">
                  <c:v>4.0759566510022056E-3</c:v>
                </c:pt>
                <c:pt idx="10">
                  <c:v>0.24273520667497842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975-4207-BDE2-58AEF302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C-492E-A70E-49FE42C1EA4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AC-492E-A70E-49FE42C1EA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AC-492E-A70E-49FE42C1EA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AC-492E-A70E-49FE42C1EA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AC-492E-A70E-49FE42C1EA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AC-492E-A70E-49FE42C1EA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AC-492E-A70E-49FE42C1EA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AC-492E-A70E-49FE42C1EA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20584</c:v>
                </c:pt>
                <c:pt idx="1">
                  <c:v>5640</c:v>
                </c:pt>
                <c:pt idx="2">
                  <c:v>14944</c:v>
                </c:pt>
                <c:pt idx="3">
                  <c:v>4477</c:v>
                </c:pt>
                <c:pt idx="4">
                  <c:v>3257</c:v>
                </c:pt>
                <c:pt idx="5">
                  <c:v>1158</c:v>
                </c:pt>
                <c:pt idx="6">
                  <c:v>522</c:v>
                </c:pt>
                <c:pt idx="7">
                  <c:v>383</c:v>
                </c:pt>
                <c:pt idx="8">
                  <c:v>78</c:v>
                </c:pt>
                <c:pt idx="9">
                  <c:v>83</c:v>
                </c:pt>
                <c:pt idx="10">
                  <c:v>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AC-492E-A70E-49FE42C1EA41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55580289305942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C-492E-A70E-49FE42C1EA41}"/>
                </c:ext>
              </c:extLst>
            </c:dLbl>
            <c:dLbl>
              <c:idx val="1"/>
              <c:layout>
                <c:manualLayout>
                  <c:x val="-2.517346429548335E-3"/>
                  <c:y val="0.28485386695084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C-492E-A70E-49FE42C1EA41}"/>
                </c:ext>
              </c:extLst>
            </c:dLbl>
            <c:dLbl>
              <c:idx val="2"/>
              <c:layout>
                <c:manualLayout>
                  <c:x val="-3.7759152420983179E-3"/>
                  <c:y val="-0.36055342706221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C-492E-A70E-49FE42C1EA41}"/>
                </c:ext>
              </c:extLst>
            </c:dLbl>
            <c:dLbl>
              <c:idx val="3"/>
              <c:layout>
                <c:manualLayout>
                  <c:x val="-5.1018234892476148E-3"/>
                  <c:y val="-0.15733897924413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C-492E-A70E-49FE42C1EA41}"/>
                </c:ext>
              </c:extLst>
            </c:dLbl>
            <c:dLbl>
              <c:idx val="4"/>
              <c:layout>
                <c:manualLayout>
                  <c:x val="-2.517346429548335E-3"/>
                  <c:y val="-0.14279286517756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C-492E-A70E-49FE42C1EA41}"/>
                </c:ext>
              </c:extLst>
            </c:dLbl>
            <c:dLbl>
              <c:idx val="5"/>
              <c:layout>
                <c:manualLayout>
                  <c:x val="-6.6295412357464866E-3"/>
                  <c:y val="0.201759742438210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C-492E-A70E-49FE42C1EA41}"/>
                </c:ext>
              </c:extLst>
            </c:dLbl>
            <c:dLbl>
              <c:idx val="6"/>
              <c:layout>
                <c:manualLayout>
                  <c:x val="-2.517346429548335E-3"/>
                  <c:y val="-7.9602267761642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C-492E-A70E-49FE42C1EA41}"/>
                </c:ext>
              </c:extLst>
            </c:dLbl>
            <c:dLbl>
              <c:idx val="7"/>
              <c:layout>
                <c:manualLayout>
                  <c:x val="-2.5845814619234646E-3"/>
                  <c:y val="-7.72946614755862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C-492E-A70E-49FE42C1EA41}"/>
                </c:ext>
              </c:extLst>
            </c:dLbl>
            <c:dLbl>
              <c:idx val="8"/>
              <c:layout>
                <c:manualLayout>
                  <c:x val="-6.4277317363969121E-3"/>
                  <c:y val="0.15494322608170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AC-492E-A70E-49FE42C1EA41}"/>
                </c:ext>
              </c:extLst>
            </c:dLbl>
            <c:dLbl>
              <c:idx val="9"/>
              <c:layout>
                <c:manualLayout>
                  <c:x val="-7.6864049511710794E-3"/>
                  <c:y val="0.15954001990352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AC-492E-A70E-49FE42C1EA41}"/>
                </c:ext>
              </c:extLst>
            </c:dLbl>
            <c:dLbl>
              <c:idx val="10"/>
              <c:layout>
                <c:manualLayout>
                  <c:x val="-2.6518164942985947E-3"/>
                  <c:y val="-0.17243389689070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AC-492E-A70E-49FE42C1EA4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-0.1459984234327677</c:v>
                </c:pt>
                <c:pt idx="1">
                  <c:v>-0.46717052432687767</c:v>
                </c:pt>
                <c:pt idx="2">
                  <c:v>0.105488977659417</c:v>
                </c:pt>
                <c:pt idx="3">
                  <c:v>0.13055555555555554</c:v>
                </c:pt>
                <c:pt idx="4">
                  <c:v>0.32022699635184426</c:v>
                </c:pt>
                <c:pt idx="5">
                  <c:v>-0.1867977528089888</c:v>
                </c:pt>
                <c:pt idx="6">
                  <c:v>0.63125000000000009</c:v>
                </c:pt>
                <c:pt idx="7">
                  <c:v>0.20062695924764884</c:v>
                </c:pt>
                <c:pt idx="8">
                  <c:v>-0.46938775510204078</c:v>
                </c:pt>
                <c:pt idx="9">
                  <c:v>-0.37593984962406013</c:v>
                </c:pt>
                <c:pt idx="10">
                  <c:v>5.0126368997472692E-2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AC-492E-A70E-49FE42C1EA4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6AC-492E-A70E-49FE42C1EA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6AC-492E-A70E-49FE42C1EA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6AC-492E-A70E-49FE42C1EA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6AC-492E-A70E-49FE42C1EA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6AC-492E-A70E-49FE42C1EA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6AC-492E-A70E-49FE42C1EA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6AC-492E-A70E-49FE42C1EA4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AC-492E-A70E-49FE42C1EA4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AC-492E-A70E-49FE42C1EA4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AC-492E-A70E-49FE42C1EA4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AC-492E-A70E-49FE42C1EA4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AC-492E-A70E-49FE42C1EA4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AC-492E-A70E-49FE42C1EA4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AC-492E-A70E-49FE42C1EA4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AC-492E-A70E-49FE42C1EA4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AC-492E-A70E-49FE42C1EA4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AC-492E-A70E-49FE42C1EA4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AC-492E-A70E-49FE42C1EA4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0.27399922269724059</c:v>
                </c:pt>
                <c:pt idx="2">
                  <c:v>0.72600077730275947</c:v>
                </c:pt>
                <c:pt idx="3">
                  <c:v>0.21749902837155072</c:v>
                </c:pt>
                <c:pt idx="4">
                  <c:v>0.15822969296541003</c:v>
                </c:pt>
                <c:pt idx="5">
                  <c:v>5.625728721336961E-2</c:v>
                </c:pt>
                <c:pt idx="6">
                  <c:v>2.5359502526233969E-2</c:v>
                </c:pt>
                <c:pt idx="7">
                  <c:v>1.8606684803731052E-2</c:v>
                </c:pt>
                <c:pt idx="8">
                  <c:v>3.7893509521958802E-3</c:v>
                </c:pt>
                <c:pt idx="9">
                  <c:v>4.0322580645161289E-3</c:v>
                </c:pt>
                <c:pt idx="10">
                  <c:v>0.24222697240575203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6AC-492E-A70E-49FE42C1E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B-4EFC-A26F-3FB9402A9E0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5B-4EFC-A26F-3FB9402A9E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5B-4EFC-A26F-3FB9402A9E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5B-4EFC-A26F-3FB9402A9E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5B-4EFC-A26F-3FB9402A9E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5B-4EFC-A26F-3FB9402A9E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5B-4EFC-A26F-3FB9402A9E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5B-4EFC-A26F-3FB9402A9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2122</c:v>
                </c:pt>
                <c:pt idx="1">
                  <c:v>663</c:v>
                </c:pt>
                <c:pt idx="2">
                  <c:v>1459</c:v>
                </c:pt>
                <c:pt idx="3">
                  <c:v>898</c:v>
                </c:pt>
                <c:pt idx="4">
                  <c:v>99</c:v>
                </c:pt>
                <c:pt idx="5">
                  <c:v>76</c:v>
                </c:pt>
                <c:pt idx="6">
                  <c:v>27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5B-4EFC-A26F-3FB9402A9E0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53490024273281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B-4EFC-A26F-3FB9402A9E07}"/>
                </c:ext>
              </c:extLst>
            </c:dLbl>
            <c:dLbl>
              <c:idx val="1"/>
              <c:layout>
                <c:manualLayout>
                  <c:x val="-7.8209794181455239E-3"/>
                  <c:y val="0.2967886532980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B-4EFC-A26F-3FB9402A9E07}"/>
                </c:ext>
              </c:extLst>
            </c:dLbl>
            <c:dLbl>
              <c:idx val="2"/>
              <c:layout>
                <c:manualLayout>
                  <c:x val="-7.7536399835461851E-3"/>
                  <c:y val="0.44841556459577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B-4EFC-A26F-3FB9402A9E07}"/>
                </c:ext>
              </c:extLst>
            </c:dLbl>
            <c:dLbl>
              <c:idx val="3"/>
              <c:layout>
                <c:manualLayout>
                  <c:x val="-3.7759152420983179E-3"/>
                  <c:y val="-0.21939889092810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B-4EFC-A26F-3FB9402A9E07}"/>
                </c:ext>
              </c:extLst>
            </c:dLbl>
            <c:dLbl>
              <c:idx val="4"/>
              <c:layout>
                <c:manualLayout>
                  <c:x val="-6.4950711709962751E-3"/>
                  <c:y val="0.177054747855766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5B-4EFC-A26F-3FB9402A9E07}"/>
                </c:ext>
              </c:extLst>
            </c:dLbl>
            <c:dLbl>
              <c:idx val="5"/>
              <c:layout>
                <c:manualLayout>
                  <c:x val="-5.3036329885971893E-3"/>
                  <c:y val="0.1731167062763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B-4EFC-A26F-3FB9402A9E07}"/>
                </c:ext>
              </c:extLst>
            </c:dLbl>
            <c:dLbl>
              <c:idx val="6"/>
              <c:layout>
                <c:manualLayout>
                  <c:x val="-9.1468876652948221E-3"/>
                  <c:y val="-6.05067223739889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B-4EFC-A26F-3FB9402A9E07}"/>
                </c:ext>
              </c:extLst>
            </c:dLbl>
            <c:dLbl>
              <c:idx val="7"/>
              <c:layout>
                <c:manualLayout>
                  <c:x val="-9.2141226976699513E-3"/>
                  <c:y val="0.15662365512581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B-4EFC-A26F-3FB9402A9E07}"/>
                </c:ext>
              </c:extLst>
            </c:dLbl>
            <c:dLbl>
              <c:idx val="8"/>
              <c:layout>
                <c:manualLayout>
                  <c:x val="-9.0795482306955059E-3"/>
                  <c:y val="0.15494322608170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B-4EFC-A26F-3FB9402A9E07}"/>
                </c:ext>
              </c:extLst>
            </c:dLbl>
            <c:dLbl>
              <c:idx val="9"/>
              <c:layout>
                <c:manualLayout>
                  <c:x val="-5.0345884568723876E-3"/>
                  <c:y val="0.147605421502763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B-4EFC-A26F-3FB9402A9E07}"/>
                </c:ext>
              </c:extLst>
            </c:dLbl>
            <c:dLbl>
              <c:idx val="10"/>
              <c:layout>
                <c:manualLayout>
                  <c:x val="-1.0607265977194573E-2"/>
                  <c:y val="0.23572955636184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B-4EFC-A26F-3FB9402A9E0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-0.44739583333333333</c:v>
                </c:pt>
                <c:pt idx="1">
                  <c:v>-0.68622811168954101</c:v>
                </c:pt>
                <c:pt idx="2">
                  <c:v>-0.15518239722061378</c:v>
                </c:pt>
                <c:pt idx="3">
                  <c:v>0.17693315858453462</c:v>
                </c:pt>
                <c:pt idx="4">
                  <c:v>-0.28776978417266186</c:v>
                </c:pt>
                <c:pt idx="5">
                  <c:v>-0.53374233128834359</c:v>
                </c:pt>
                <c:pt idx="6">
                  <c:v>0.17391304347826098</c:v>
                </c:pt>
                <c:pt idx="7">
                  <c:v>-0.79069767441860461</c:v>
                </c:pt>
                <c:pt idx="8">
                  <c:v>-1</c:v>
                </c:pt>
                <c:pt idx="9">
                  <c:v>-1</c:v>
                </c:pt>
                <c:pt idx="10">
                  <c:v>-0.40778341793570216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5B-4EFC-A26F-3FB9402A9E0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25B-4EFC-A26F-3FB9402A9E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25B-4EFC-A26F-3FB9402A9E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25B-4EFC-A26F-3FB9402A9E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25B-4EFC-A26F-3FB9402A9E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25B-4EFC-A26F-3FB9402A9E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25B-4EFC-A26F-3FB9402A9E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25B-4EFC-A26F-3FB9402A9E0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B-4EFC-A26F-3FB9402A9E0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5B-4EFC-A26F-3FB9402A9E0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5B-4EFC-A26F-3FB9402A9E0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B-4EFC-A26F-3FB9402A9E0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B-4EFC-A26F-3FB9402A9E0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5B-4EFC-A26F-3FB9402A9E0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5B-4EFC-A26F-3FB9402A9E0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5B-4EFC-A26F-3FB9402A9E0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5B-4EFC-A26F-3FB9402A9E0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5B-4EFC-A26F-3FB9402A9E0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5B-4EFC-A26F-3FB9402A9E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0.3124410933081998</c:v>
                </c:pt>
                <c:pt idx="2">
                  <c:v>0.6875589066918002</c:v>
                </c:pt>
                <c:pt idx="3">
                  <c:v>0.42318567389255418</c:v>
                </c:pt>
                <c:pt idx="4">
                  <c:v>4.6654099905749292E-2</c:v>
                </c:pt>
                <c:pt idx="5">
                  <c:v>3.581526861451461E-2</c:v>
                </c:pt>
                <c:pt idx="6">
                  <c:v>1.2723845428840716E-2</c:v>
                </c:pt>
                <c:pt idx="7">
                  <c:v>4.2412818096135719E-3</c:v>
                </c:pt>
                <c:pt idx="8">
                  <c:v>0</c:v>
                </c:pt>
                <c:pt idx="9">
                  <c:v>0</c:v>
                </c:pt>
                <c:pt idx="10">
                  <c:v>0.16493873704052781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25B-4EFC-A26F-3FB9402A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0-4490-A390-12CDEC7A9EF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50-4490-A390-12CDEC7A9EF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50-4490-A390-12CDEC7A9EF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50-4490-A390-12CDEC7A9E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50-4490-A390-12CDEC7A9EF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50-4490-A390-12CDEC7A9EF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50-4490-A390-12CDEC7A9EF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50-4490-A390-12CDEC7A9E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22984</c:v>
                </c:pt>
                <c:pt idx="1">
                  <c:v>5832</c:v>
                </c:pt>
                <c:pt idx="2">
                  <c:v>3932</c:v>
                </c:pt>
                <c:pt idx="3">
                  <c:v>1900</c:v>
                </c:pt>
                <c:pt idx="4">
                  <c:v>17152</c:v>
                </c:pt>
                <c:pt idx="5">
                  <c:v>5230</c:v>
                </c:pt>
                <c:pt idx="6">
                  <c:v>3879</c:v>
                </c:pt>
                <c:pt idx="7">
                  <c:v>1212</c:v>
                </c:pt>
                <c:pt idx="8">
                  <c:v>625</c:v>
                </c:pt>
                <c:pt idx="9">
                  <c:v>447</c:v>
                </c:pt>
                <c:pt idx="10">
                  <c:v>93</c:v>
                </c:pt>
                <c:pt idx="11">
                  <c:v>96</c:v>
                </c:pt>
                <c:pt idx="12">
                  <c:v>5570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0-4490-A390-12CDEC7A9EF0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59160631236884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0-4490-A390-12CDEC7A9EF0}"/>
                </c:ext>
              </c:extLst>
            </c:dLbl>
            <c:dLbl>
              <c:idx val="1"/>
              <c:layout>
                <c:manualLayout>
                  <c:x val="-6.4950711709962266E-3"/>
                  <c:y val="0.28724078663099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50-4490-A390-12CDEC7A9EF0}"/>
                </c:ext>
              </c:extLst>
            </c:dLbl>
            <c:dLbl>
              <c:idx val="2"/>
              <c:layout>
                <c:manualLayout>
                  <c:x val="-6.6295412357464866E-3"/>
                  <c:y val="0.25778732545649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50-4490-A390-12CDEC7A9EF0}"/>
                </c:ext>
              </c:extLst>
            </c:dLbl>
            <c:dLbl>
              <c:idx val="3"/>
              <c:layout>
                <c:manualLayout>
                  <c:x val="-5.3036329885971893E-3"/>
                  <c:y val="0.231531208974817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50-4490-A390-12CDEC7A9EF0}"/>
                </c:ext>
              </c:extLst>
            </c:dLbl>
            <c:dLbl>
              <c:idx val="4"/>
              <c:layout>
                <c:manualLayout>
                  <c:x val="-5.1018234892476148E-3"/>
                  <c:y val="-0.4035179813049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0-4490-A390-12CDEC7A9EF0}"/>
                </c:ext>
              </c:extLst>
            </c:dLbl>
            <c:dLbl>
              <c:idx val="5"/>
              <c:layout>
                <c:manualLayout>
                  <c:x val="-3.7759152420983664E-3"/>
                  <c:y val="-0.17882125636551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50-4490-A390-12CDEC7A9EF0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0-4490-A390-12CDEC7A9EF0}"/>
                </c:ext>
              </c:extLst>
            </c:dLbl>
            <c:dLbl>
              <c:idx val="7"/>
              <c:layout>
                <c:manualLayout>
                  <c:x val="-6.6295412357465838E-3"/>
                  <c:y val="0.22801585891989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50-4490-A390-12CDEC7A9EF0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0-4490-A390-12CDEC7A9EF0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50-4490-A390-12CDEC7A9EF0}"/>
                </c:ext>
              </c:extLst>
            </c:dLbl>
            <c:dLbl>
              <c:idx val="10"/>
              <c:layout>
                <c:manualLayout>
                  <c:x val="-9.0795482306956048E-3"/>
                  <c:y val="0.15016938672139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50-4490-A390-12CDEC7A9EF0}"/>
                </c:ext>
              </c:extLst>
            </c:dLbl>
            <c:dLbl>
              <c:idx val="11"/>
              <c:layout>
                <c:manualLayout>
                  <c:x val="-5.0345884568724856E-3"/>
                  <c:y val="0.16908769862413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50-4490-A390-12CDEC7A9EF0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50-4490-A390-12CDEC7A9EF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-0.12508564902931096</c:v>
                </c:pt>
                <c:pt idx="1">
                  <c:v>-0.46519944979367267</c:v>
                </c:pt>
                <c:pt idx="2">
                  <c:v>-0.51033623910336234</c:v>
                </c:pt>
                <c:pt idx="3">
                  <c:v>-0.33913043478260874</c:v>
                </c:pt>
                <c:pt idx="4">
                  <c:v>0.11630328669053047</c:v>
                </c:pt>
                <c:pt idx="5">
                  <c:v>0.11847733105218139</c:v>
                </c:pt>
                <c:pt idx="6">
                  <c:v>0.33758620689655183</c:v>
                </c:pt>
                <c:pt idx="7">
                  <c:v>-0.20315581854043396</c:v>
                </c:pt>
                <c:pt idx="8">
                  <c:v>0.80115273775216145</c:v>
                </c:pt>
                <c:pt idx="9">
                  <c:v>0.20161290322580649</c:v>
                </c:pt>
                <c:pt idx="10">
                  <c:v>-0.42236024844720499</c:v>
                </c:pt>
                <c:pt idx="11">
                  <c:v>-0.37662337662337664</c:v>
                </c:pt>
                <c:pt idx="12">
                  <c:v>6.4195643867023255E-2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50-4490-A390-12CDEC7A9EF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D50-4490-A390-12CDEC7A9EF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D50-4490-A390-12CDEC7A9EF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D50-4490-A390-12CDEC7A9EF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D50-4490-A390-12CDEC7A9EF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D50-4490-A390-12CDEC7A9EF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D50-4490-A390-12CDEC7A9EF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D50-4490-A390-12CDEC7A9EF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50-4490-A390-12CDEC7A9EF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50-4490-A390-12CDEC7A9EF0}"/>
                </c:ext>
              </c:extLst>
            </c:dLbl>
            <c:dLbl>
              <c:idx val="2"/>
              <c:layout>
                <c:manualLayout>
                  <c:x val="-3.977724741447892E-3"/>
                  <c:y val="5.96758112002916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D50-4490-A390-12CDEC7A9EF0}"/>
                </c:ext>
              </c:extLst>
            </c:dLbl>
            <c:dLbl>
              <c:idx val="3"/>
              <c:layout>
                <c:manualLayout>
                  <c:x val="-3.977724741447892E-3"/>
                  <c:y val="6.2061227308992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D50-4490-A390-12CDEC7A9EF0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50-4490-A390-12CDEC7A9EF0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50-4490-A390-12CDEC7A9EF0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50-4490-A390-12CDEC7A9EF0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50-4490-A390-12CDEC7A9EF0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50-4490-A390-12CDEC7A9EF0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50-4490-A390-12CDEC7A9EF0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50-4490-A390-12CDEC7A9EF0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50-4490-A390-12CDEC7A9EF0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50-4490-A390-12CDEC7A9EF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0.25374173337974243</c:v>
                </c:pt>
                <c:pt idx="2">
                  <c:v>0.17107553080403759</c:v>
                </c:pt>
                <c:pt idx="3">
                  <c:v>8.2666202575704839E-2</c:v>
                </c:pt>
                <c:pt idx="4">
                  <c:v>0.74625826662025752</c:v>
                </c:pt>
                <c:pt idx="5">
                  <c:v>0.22754959972154543</c:v>
                </c:pt>
                <c:pt idx="6">
                  <c:v>0.16876957883745214</c:v>
                </c:pt>
                <c:pt idx="7">
                  <c:v>5.27323355377654E-2</c:v>
                </c:pt>
                <c:pt idx="8">
                  <c:v>2.7192829794639748E-2</c:v>
                </c:pt>
                <c:pt idx="9">
                  <c:v>1.944831186912635E-2</c:v>
                </c:pt>
                <c:pt idx="10">
                  <c:v>4.0462930734423948E-3</c:v>
                </c:pt>
                <c:pt idx="11">
                  <c:v>4.1768186564566656E-3</c:v>
                </c:pt>
                <c:pt idx="12">
                  <c:v>0.24234249912982944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D50-4490-A390-12CDEC7A9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1-4F9B-963C-18CA5928EF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1-4F9B-963C-18CA5928EFF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1-4F9B-963C-18CA5928EFF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1-4F9B-963C-18CA5928EFF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1-4F9B-963C-18CA5928EF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1-4F9B-963C-18CA5928EFF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E1-4F9B-963C-18CA5928EF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E1-4F9B-963C-18CA5928EF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12">
                  <c:v>83156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E1-4F9B-963C-18CA5928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E1-4F9B-963C-18CA5928EF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E1-4F9B-963C-18CA5928EF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E1-4F9B-963C-18CA5928EF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E1-4F9B-963C-18CA5928EF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E1-4F9B-963C-18CA5928EF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E1-4F9B-963C-18CA5928EF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E1-4F9B-963C-18CA5928EF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E1-4F9B-963C-18CA5928EF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E1-4F9B-963C-18CA5928EF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E1-4F9B-963C-18CA5928EF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E1-4F9B-963C-18CA5928EF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E1-4F9B-963C-18CA5928EF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E1-4F9B-963C-18CA5928EFF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12">
                  <c:v>9.0012976969156666E-2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E1-4F9B-963C-18CA5928EFF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12">
                  <c:v>-0.16265393871653122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E1-4F9B-963C-18CA5928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54-4291-A6B6-44387787E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4-4291-A6B6-44387787EB30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54-4291-A6B6-44387787EB3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54-4291-A6B6-44387787EB3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54-4291-A6B6-44387787E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4-4291-A6B6-44387787EB3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54-4291-A6B6-44387787E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54-4291-A6B6-44387787E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12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54-4291-A6B6-44387787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54-4291-A6B6-44387787E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4-4291-A6B6-44387787E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4-4291-A6B6-44387787E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4-4291-A6B6-44387787E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4-4291-A6B6-44387787E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4-4291-A6B6-44387787E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54-4291-A6B6-44387787E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54-4291-A6B6-44387787E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54-4291-A6B6-44387787E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54-4291-A6B6-44387787E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54-4291-A6B6-44387787E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54-4291-A6B6-44387787E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54-4291-A6B6-44387787EB3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12">
                  <c:v>-0.40331162050619063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54-4291-A6B6-44387787EB30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12">
                  <c:v>5.550180314891362E-2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54-4291-A6B6-44387787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F-454F-8298-5FF09FB17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F-454F-8298-5FF09FB17490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F-454F-8298-5FF09FB1749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F-454F-8298-5FF09FB1749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F-454F-8298-5FF09FB17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F-454F-8298-5FF09FB1749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AF-454F-8298-5FF09FB174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AF-454F-8298-5FF09FB17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12">
                  <c:v>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AF-454F-8298-5FF09FB1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AF-454F-8298-5FF09FB174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AF-454F-8298-5FF09FB174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AF-454F-8298-5FF09FB174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AF-454F-8298-5FF09FB174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AF-454F-8298-5FF09FB174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AF-454F-8298-5FF09FB174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AF-454F-8298-5FF09FB174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AF-454F-8298-5FF09FB174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AF-454F-8298-5FF09FB174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AF-454F-8298-5FF09FB174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AF-454F-8298-5FF09FB174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AF-454F-8298-5FF09FB174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AF-454F-8298-5FF09FB1749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12">
                  <c:v>-0.16289958023894091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AF-454F-8298-5FF09FB17490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12">
                  <c:v>2.263058527375708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AF-454F-8298-5FF09FB1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83-47A1-99D7-978F2569F6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3-47A1-99D7-978F2569F616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83-47A1-99D7-978F2569F61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3-47A1-99D7-978F2569F61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83-47A1-99D7-978F2569F6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3-47A1-99D7-978F2569F61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83-47A1-99D7-978F2569F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83-47A1-99D7-978F2569F6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12">
                  <c:v>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83-47A1-99D7-978F2569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83-47A1-99D7-978F2569F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83-47A1-99D7-978F2569F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83-47A1-99D7-978F2569F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83-47A1-99D7-978F2569F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83-47A1-99D7-978F2569F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83-47A1-99D7-978F2569F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83-47A1-99D7-978F2569F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83-47A1-99D7-978F2569F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83-47A1-99D7-978F2569F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83-47A1-99D7-978F2569F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83-47A1-99D7-978F2569F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83-47A1-99D7-978F2569F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83-47A1-99D7-978F2569F61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12">
                  <c:v>-0.46556759302873296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83-47A1-99D7-978F2569F616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12">
                  <c:v>0.37327523602033397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83-47A1-99D7-978F2569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0-4D9E-994C-06E3F6F0AF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0-4D9E-994C-06E3F6F0AFC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0-4D9E-994C-06E3F6F0AFC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0-4D9E-994C-06E3F6F0AFC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0-4D9E-994C-06E3F6F0AF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0-4D9E-994C-06E3F6F0AFC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A0-4D9E-994C-06E3F6F0AF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A0-4D9E-994C-06E3F6F0AF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12">
                  <c:v>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A0-4D9E-994C-06E3F6F0A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0-4D9E-994C-06E3F6F0AF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0-4D9E-994C-06E3F6F0AF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0-4D9E-994C-06E3F6F0AF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0-4D9E-994C-06E3F6F0AF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0-4D9E-994C-06E3F6F0AF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0-4D9E-994C-06E3F6F0AF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0-4D9E-994C-06E3F6F0AF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0-4D9E-994C-06E3F6F0AF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0-4D9E-994C-06E3F6F0AF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0-4D9E-994C-06E3F6F0AF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0-4D9E-994C-06E3F6F0AF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0-4D9E-994C-06E3F6F0AF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0-4D9E-994C-06E3F6F0AFC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12">
                  <c:v>-0.51031113027232888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A0-4D9E-994C-06E3F6F0AFC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12">
                  <c:v>0.29834254143646399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A0-4D9E-994C-06E3F6F0A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5F-4306-8FFF-737618159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F-4306-8FFF-737618159A4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5F-4306-8FFF-737618159A4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5F-4306-8FFF-737618159A4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5F-4306-8FFF-737618159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5F-4306-8FFF-737618159A4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5F-4306-8FFF-737618159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5F-4306-8FFF-737618159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12">
                  <c:v>71156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5F-4306-8FFF-737618159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5F-4306-8FFF-737618159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5F-4306-8FFF-737618159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5F-4306-8FFF-737618159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5F-4306-8FFF-737618159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5F-4306-8FFF-737618159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5F-4306-8FFF-737618159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5F-4306-8FFF-737618159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5F-4306-8FFF-737618159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5F-4306-8FFF-737618159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5F-4306-8FFF-737618159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5F-4306-8FFF-737618159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5F-4306-8FFF-737618159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5F-4306-8FFF-737618159A4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12">
                  <c:v>0.26661682509167295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5F-4306-8FFF-737618159A4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12">
                  <c:v>0.3997993429465112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5F-4306-8FFF-737618159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0-4729-B5D4-27C16DFC8A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0-4729-B5D4-27C16DFC8AC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0-4729-B5D4-27C16DFC8AC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0-4729-B5D4-27C16DFC8AC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0-4729-B5D4-27C16DFC8A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0-4729-B5D4-27C16DFC8AC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C0-4729-B5D4-27C16DFC8A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C0-4729-B5D4-27C16DFC8A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12">
                  <c:v>26122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C0-4729-B5D4-27C16DFC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0-4729-B5D4-27C16DFC8A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0-4729-B5D4-27C16DFC8A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0-4729-B5D4-27C16DFC8A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0-4729-B5D4-27C16DFC8A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0-4729-B5D4-27C16DFC8A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0-4729-B5D4-27C16DFC8A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0-4729-B5D4-27C16DFC8A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0-4729-B5D4-27C16DFC8A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0-4729-B5D4-27C16DFC8A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0-4729-B5D4-27C16DFC8A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0-4729-B5D4-27C16DFC8A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0-4729-B5D4-27C16DFC8A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0-4729-B5D4-27C16DFC8AC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12">
                  <c:v>0.17018321910137524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C0-4729-B5D4-27C16DFC8AC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12">
                  <c:v>0.38153162682462449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C0-4729-B5D4-27C16DFC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A-489F-983A-CEE92BD2019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A-489F-983A-CEE92BD20192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4A-489F-983A-CEE92BD20192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4A-489F-983A-CEE92BD20192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4A-489F-983A-CEE92BD2019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4A-489F-983A-CEE92BD20192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4A-489F-983A-CEE92BD201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4A-489F-983A-CEE92BD2019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12">
                  <c:v>19224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4A-489F-983A-CEE92BD20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4A-489F-983A-CEE92BD201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4A-489F-983A-CEE92BD201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4A-489F-983A-CEE92BD201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4A-489F-983A-CEE92BD201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4A-489F-983A-CEE92BD201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4A-489F-983A-CEE92BD201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4A-489F-983A-CEE92BD201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4A-489F-983A-CEE92BD201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4A-489F-983A-CEE92BD201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4A-489F-983A-CEE92BD201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4A-489F-983A-CEE92BD201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4A-489F-983A-CEE92BD201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4A-489F-983A-CEE92BD2019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12">
                  <c:v>0.55358008727978025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4A-489F-983A-CEE92BD20192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12">
                  <c:v>0.31383269546200099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4A-489F-983A-CEE92BD20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D-45EA-AA02-71DB411A1F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D-45EA-AA02-71DB411A1FE3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D-45EA-AA02-71DB411A1FE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D-45EA-AA02-71DB411A1FE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D-45EA-AA02-71DB411A1F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1D-45EA-AA02-71DB411A1FE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1D-45EA-AA02-71DB411A1F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1D-45EA-AA02-71DB411A1F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12">
                  <c:v>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1D-45EA-AA02-71DB411A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1D-45EA-AA02-71DB411A1F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1D-45EA-AA02-71DB411A1F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1D-45EA-AA02-71DB411A1F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1D-45EA-AA02-71DB411A1F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1D-45EA-AA02-71DB411A1F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1D-45EA-AA02-71DB411A1F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1D-45EA-AA02-71DB411A1F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1D-45EA-AA02-71DB411A1F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1D-45EA-AA02-71DB411A1F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1D-45EA-AA02-71DB411A1F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1D-45EA-AA02-71DB411A1F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1D-45EA-AA02-71DB411A1F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1D-45EA-AA02-71DB411A1FE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12">
                  <c:v>-0.17950370609087984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1D-45EA-AA02-71DB411A1FE3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12">
                  <c:v>1.2732142857142859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1D-45EA-AA02-71DB411A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2-4384-8EB0-DB872D10F5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2-4384-8EB0-DB872D10F5E6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2-4384-8EB0-DB872D10F5E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2-4384-8EB0-DB872D10F5E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2-4384-8EB0-DB872D10F5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2-4384-8EB0-DB872D10F5E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C2-4384-8EB0-DB872D10F5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C2-4384-8EB0-DB872D10F5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12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C2-4384-8EB0-DB872D10F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2-4384-8EB0-DB872D10F5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2-4384-8EB0-DB872D10F5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2-4384-8EB0-DB872D10F5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2-4384-8EB0-DB872D10F5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2-4384-8EB0-DB872D10F5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2-4384-8EB0-DB872D10F5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2-4384-8EB0-DB872D10F5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2-4384-8EB0-DB872D10F5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2-4384-8EB0-DB872D10F5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2-4384-8EB0-DB872D10F5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2-4384-8EB0-DB872D10F5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2-4384-8EB0-DB872D10F5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2-4384-8EB0-DB872D10F5E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12">
                  <c:v>0.11281657712970072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C2-4384-8EB0-DB872D10F5E6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C2-4384-8EB0-DB872D10F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6-49BC-8FB4-F2663E6EEB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6-49BC-8FB4-F2663E6EEB2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6-49BC-8FB4-F2663E6EEB2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6-49BC-8FB4-F2663E6EEB2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6-49BC-8FB4-F2663E6EEB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6-49BC-8FB4-F2663E6EEB2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D6-49BC-8FB4-F2663E6EEB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D6-49BC-8FB4-F2663E6EEB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12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D6-49BC-8FB4-F2663E6E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6-49BC-8FB4-F2663E6EEB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6-49BC-8FB4-F2663E6EEB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6-49BC-8FB4-F2663E6EEB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6-49BC-8FB4-F2663E6EEB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6-49BC-8FB4-F2663E6EEB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6-49BC-8FB4-F2663E6EEB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6-49BC-8FB4-F2663E6EEB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6-49BC-8FB4-F2663E6EEB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6-49BC-8FB4-F2663E6EEB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6-49BC-8FB4-F2663E6EEB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6-49BC-8FB4-F2663E6EEB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6-49BC-8FB4-F2663E6EEB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6-49BC-8FB4-F2663E6EEB2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12">
                  <c:v>1.4065817409766455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D6-49BC-8FB4-F2663E6EEB2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12">
                  <c:v>2.8554421768707483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D6-49BC-8FB4-F2663E6E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F-427C-83D6-500303863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F-427C-83D6-500303863D08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BF-427C-83D6-500303863D0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F-427C-83D6-500303863D0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F-427C-83D6-500303863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BF-427C-83D6-500303863D0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BF-427C-83D6-500303863D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BF-427C-83D6-500303863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BF-427C-83D6-50030386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BF-427C-83D6-500303863D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F-427C-83D6-500303863D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F-427C-83D6-500303863D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F-427C-83D6-500303863D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BF-427C-83D6-500303863D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BF-427C-83D6-500303863D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BF-427C-83D6-500303863D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BF-427C-83D6-500303863D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F-427C-83D6-500303863D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F-427C-83D6-500303863D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BF-427C-83D6-500303863D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BF-427C-83D6-500303863D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BF-427C-83D6-500303863D0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12">
                  <c:v>-0.26844262295081966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BF-427C-83D6-500303863D08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12">
                  <c:v>-0.49929873772791022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BF-427C-83D6-50030386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9B-4A7B-8B8D-63286D44F3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B-4A7B-8B8D-63286D44F38E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9B-4A7B-8B8D-63286D44F38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9B-4A7B-8B8D-63286D44F38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9B-4A7B-8B8D-63286D44F3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9B-4A7B-8B8D-63286D44F38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9B-4A7B-8B8D-63286D44F3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9B-4A7B-8B8D-63286D44F3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9B-4A7B-8B8D-63286D44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B-4A7B-8B8D-63286D44F3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B-4A7B-8B8D-63286D44F3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B-4A7B-8B8D-63286D44F3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9B-4A7B-8B8D-63286D44F3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9B-4A7B-8B8D-63286D44F3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9B-4A7B-8B8D-63286D44F3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9B-4A7B-8B8D-63286D44F3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9B-4A7B-8B8D-63286D44F3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9B-4A7B-8B8D-63286D44F3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9B-4A7B-8B8D-63286D44F3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9B-4A7B-8B8D-63286D44F3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9B-4A7B-8B8D-63286D44F3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9B-4A7B-8B8D-63286D44F38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12">
                  <c:v>-0.16894977168949776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9B-4A7B-8B8D-63286D44F38E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12">
                  <c:v>-0.7553763440860215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9B-4A7B-8B8D-63286D44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5-4C93-805D-8728A9C700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5-4C93-805D-8728A9C7008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5-4C93-805D-8728A9C7008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5-4C93-805D-8728A9C7008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5-4C93-805D-8728A9C700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35-4C93-805D-8728A9C7008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35-4C93-805D-8728A9C700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35-4C93-805D-8728A9C700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12">
                  <c:v>83156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35-4C93-805D-8728A9C7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5-4C93-805D-8728A9C700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5-4C93-805D-8728A9C700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5-4C93-805D-8728A9C700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5-4C93-805D-8728A9C700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5-4C93-805D-8728A9C700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5-4C93-805D-8728A9C700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5-4C93-805D-8728A9C700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5-4C93-805D-8728A9C700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5-4C93-805D-8728A9C700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5-4C93-805D-8728A9C700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35-4C93-805D-8728A9C700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35-4C93-805D-8728A9C700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35-4C93-805D-8728A9C7008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12">
                  <c:v>9.0012976969156666E-2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35-4C93-805D-8728A9C7008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12">
                  <c:v>-0.16265393871653122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35-4C93-805D-8728A9C7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7D-42AA-B4F6-CFDB61C3CA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D-42AA-B4F6-CFDB61C3CAEB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7D-42AA-B4F6-CFDB61C3CAE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D-42AA-B4F6-CFDB61C3CAE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7D-42AA-B4F6-CFDB61C3CA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7D-42AA-B4F6-CFDB61C3CAE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7D-42AA-B4F6-CFDB61C3CA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7D-42AA-B4F6-CFDB61C3CA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12">
                  <c:v>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7D-42AA-B4F6-CFDB61C3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7D-42AA-B4F6-CFDB61C3CA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7D-42AA-B4F6-CFDB61C3CA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7D-42AA-B4F6-CFDB61C3CA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7D-42AA-B4F6-CFDB61C3CA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7D-42AA-B4F6-CFDB61C3CA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7D-42AA-B4F6-CFDB61C3CA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7D-42AA-B4F6-CFDB61C3CA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7D-42AA-B4F6-CFDB61C3CA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7D-42AA-B4F6-CFDB61C3CA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7D-42AA-B4F6-CFDB61C3CA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7D-42AA-B4F6-CFDB61C3CA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7D-42AA-B4F6-CFDB61C3CA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7D-42AA-B4F6-CFDB61C3CAE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12">
                  <c:v>-0.34140969162995594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7D-42AA-B4F6-CFDB61C3CAEB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12">
                  <c:v>2.2346368715084886E-3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7D-42AA-B4F6-CFDB61C3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6-49B1-A4B1-E65F42CA48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6-49B1-A4B1-E65F42CA4817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F6-49B1-A4B1-E65F42CA481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F6-49B1-A4B1-E65F42CA481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F6-49B1-A4B1-E65F42CA48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F6-49B1-A4B1-E65F42CA481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F6-49B1-A4B1-E65F42CA48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F6-49B1-A4B1-E65F42CA48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12">
                  <c:v>81498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F6-49B1-A4B1-E65F42CA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6-49B1-A4B1-E65F42CA48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6-49B1-A4B1-E65F42CA48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6-49B1-A4B1-E65F42CA48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6-49B1-A4B1-E65F42CA48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6-49B1-A4B1-E65F42CA48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6-49B1-A4B1-E65F42CA48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6-49B1-A4B1-E65F42CA48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6-49B1-A4B1-E65F42CA48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F6-49B1-A4B1-E65F42CA48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F6-49B1-A4B1-E65F42CA48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F6-49B1-A4B1-E65F42CA48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F6-49B1-A4B1-E65F42CA48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F6-49B1-A4B1-E65F42CA481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12">
                  <c:v>9.4520547945205369E-2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F6-49B1-A4B1-E65F42CA4817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12">
                  <c:v>-8.6366290385363476E-3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F6-49B1-A4B1-E65F42CA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1-499D-9E6A-6BD6C61D55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5455</c:v>
                </c:pt>
                <c:pt idx="1">
                  <c:v>3223</c:v>
                </c:pt>
                <c:pt idx="2">
                  <c:v>3759</c:v>
                </c:pt>
                <c:pt idx="3">
                  <c:v>2008</c:v>
                </c:pt>
                <c:pt idx="4">
                  <c:v>2656</c:v>
                </c:pt>
                <c:pt idx="5">
                  <c:v>2260</c:v>
                </c:pt>
                <c:pt idx="6">
                  <c:v>3483</c:v>
                </c:pt>
                <c:pt idx="7">
                  <c:v>2438</c:v>
                </c:pt>
                <c:pt idx="8">
                  <c:v>3725</c:v>
                </c:pt>
                <c:pt idx="9">
                  <c:v>3447</c:v>
                </c:pt>
                <c:pt idx="10">
                  <c:v>4815</c:v>
                </c:pt>
                <c:pt idx="11">
                  <c:v>4698</c:v>
                </c:pt>
                <c:pt idx="12">
                  <c:v>41967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1-499D-9E6A-6BD6C61D55D4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41-499D-9E6A-6BD6C61D55D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282</c:v>
                </c:pt>
                <c:pt idx="11">
                  <c:v>347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1-499D-9E6A-6BD6C61D55D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41-499D-9E6A-6BD6C61D55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467</c:v>
                </c:pt>
                <c:pt idx="1">
                  <c:v>380</c:v>
                </c:pt>
                <c:pt idx="2">
                  <c:v>305</c:v>
                </c:pt>
                <c:pt idx="3">
                  <c:v>360</c:v>
                </c:pt>
                <c:pt idx="4">
                  <c:v>317</c:v>
                </c:pt>
                <c:pt idx="5">
                  <c:v>251</c:v>
                </c:pt>
                <c:pt idx="6">
                  <c:v>269</c:v>
                </c:pt>
                <c:pt idx="7">
                  <c:v>384</c:v>
                </c:pt>
                <c:pt idx="8">
                  <c:v>256</c:v>
                </c:pt>
                <c:pt idx="9">
                  <c:v>276</c:v>
                </c:pt>
                <c:pt idx="10">
                  <c:v>497</c:v>
                </c:pt>
                <c:pt idx="11">
                  <c:v>438</c:v>
                </c:pt>
                <c:pt idx="12">
                  <c:v>4200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41-499D-9E6A-6BD6C61D55D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41-499D-9E6A-6BD6C61D55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41-499D-9E6A-6BD6C61D55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384</c:v>
                </c:pt>
                <c:pt idx="1">
                  <c:v>338</c:v>
                </c:pt>
                <c:pt idx="2">
                  <c:v>435</c:v>
                </c:pt>
                <c:pt idx="3">
                  <c:v>291</c:v>
                </c:pt>
                <c:pt idx="4">
                  <c:v>210</c:v>
                </c:pt>
                <c:pt idx="12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41-499D-9E6A-6BD6C61D5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1-499D-9E6A-6BD6C61D55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1-499D-9E6A-6BD6C61D55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1-499D-9E6A-6BD6C61D55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1-499D-9E6A-6BD6C61D55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1-499D-9E6A-6BD6C61D55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1-499D-9E6A-6BD6C61D55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1-499D-9E6A-6BD6C61D55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1-499D-9E6A-6BD6C61D55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1-499D-9E6A-6BD6C61D55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1-499D-9E6A-6BD6C61D55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1-499D-9E6A-6BD6C61D55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1-499D-9E6A-6BD6C61D55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1-499D-9E6A-6BD6C61D55D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-0.17773019271948609</c:v>
                </c:pt>
                <c:pt idx="1">
                  <c:v>-0.11052631578947369</c:v>
                </c:pt>
                <c:pt idx="2">
                  <c:v>0.42622950819672134</c:v>
                </c:pt>
                <c:pt idx="3">
                  <c:v>-0.19166666666666665</c:v>
                </c:pt>
                <c:pt idx="4">
                  <c:v>-0.33753943217665616</c:v>
                </c:pt>
                <c:pt idx="12">
                  <c:v>-9.3493712411153673E-2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41-499D-9E6A-6BD6C61D55D4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-0.92960586617781849</c:v>
                </c:pt>
                <c:pt idx="1">
                  <c:v>-0.89512876202295999</c:v>
                </c:pt>
                <c:pt idx="2">
                  <c:v>-0.88427773343974458</c:v>
                </c:pt>
                <c:pt idx="3">
                  <c:v>-0.85507968127490042</c:v>
                </c:pt>
                <c:pt idx="4">
                  <c:v>-0.92093373493975905</c:v>
                </c:pt>
                <c:pt idx="12">
                  <c:v>-0.90304660546166893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41-499D-9E6A-6BD6C61D5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1-4F2A-A9D7-80B2B51194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1-4F2A-A9D7-80B2B51194B8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1-4F2A-A9D7-80B2B51194B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1-4F2A-A9D7-80B2B51194B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1-4F2A-A9D7-80B2B51194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1-4F2A-A9D7-80B2B51194B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71-4F2A-A9D7-80B2B51194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71-4F2A-A9D7-80B2B51194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12">
                  <c:v>3.9875323678910521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71-4F2A-A9D7-80B2B5119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71-4F2A-A9D7-80B2B51194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71-4F2A-A9D7-80B2B51194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71-4F2A-A9D7-80B2B51194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71-4F2A-A9D7-80B2B51194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71-4F2A-A9D7-80B2B51194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71-4F2A-A9D7-80B2B51194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71-4F2A-A9D7-80B2B51194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71-4F2A-A9D7-80B2B51194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71-4F2A-A9D7-80B2B51194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71-4F2A-A9D7-80B2B51194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71-4F2A-A9D7-80B2B51194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71-4F2A-A9D7-80B2B51194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71-4F2A-A9D7-80B2B51194B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12">
                  <c:v>0.8565711924826962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71-4F2A-A9D7-80B2B51194B8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12">
                  <c:v>-1.0159440529070127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71-4F2A-A9D7-80B2B5119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13-408A-8ACF-1664DA0C47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3-408A-8ACF-1664DA0C470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13-408A-8ACF-1664DA0C470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13-408A-8ACF-1664DA0C470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13-408A-8ACF-1664DA0C47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13-408A-8ACF-1664DA0C470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13-408A-8ACF-1664DA0C47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13-408A-8ACF-1664DA0C47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12">
                  <c:v>2.1152829190904283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13-408A-8ACF-1664DA0C4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3-408A-8ACF-1664DA0C47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3-408A-8ACF-1664DA0C47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3-408A-8ACF-1664DA0C47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3-408A-8ACF-1664DA0C47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3-408A-8ACF-1664DA0C47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3-408A-8ACF-1664DA0C47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3-408A-8ACF-1664DA0C47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3-408A-8ACF-1664DA0C47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3-408A-8ACF-1664DA0C47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3-408A-8ACF-1664DA0C47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3-408A-8ACF-1664DA0C47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3-408A-8ACF-1664DA0C47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3-408A-8ACF-1664DA0C470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12">
                  <c:v>0.22069978202024454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13-408A-8ACF-1664DA0C470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12">
                  <c:v>-0.63683521211267013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13-408A-8ACF-1664DA0C4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21-4595-8363-5A691F875A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1-4595-8363-5A691F875A7F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21-4595-8363-5A691F875A7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21-4595-8363-5A691F875A7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21-4595-8363-5A691F875A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21-4595-8363-5A691F875A7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21-4595-8363-5A691F875A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21-4595-8363-5A691F875A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12">
                  <c:v>2.8901895206243031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21-4595-8363-5A691F875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1-4595-8363-5A691F875A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1-4595-8363-5A691F875A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1-4595-8363-5A691F875A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1-4595-8363-5A691F875A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1-4595-8363-5A691F875A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1-4595-8363-5A691F875A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1-4595-8363-5A691F875A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1-4595-8363-5A691F875A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1-4595-8363-5A691F875A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1-4595-8363-5A691F875A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21-4595-8363-5A691F875A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21-4595-8363-5A691F875A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21-4595-8363-5A691F875A7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12">
                  <c:v>0.61632755292973629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21-4595-8363-5A691F875A7F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12">
                  <c:v>-0.52880489278351828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21-4595-8363-5A691F875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B-46A2-84F6-ABC37661A9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B-46A2-84F6-ABC37661A94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B-46A2-84F6-ABC37661A94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B-46A2-84F6-ABC37661A94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B-46A2-84F6-ABC37661A9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CB-46A2-84F6-ABC37661A94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CB-46A2-84F6-ABC37661A9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CB-46A2-84F6-ABC37661A9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12">
                  <c:v>1.7568961072441351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CB-46A2-84F6-ABC37661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B-46A2-84F6-ABC37661A9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B-46A2-84F6-ABC37661A9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B-46A2-84F6-ABC37661A9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B-46A2-84F6-ABC37661A9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B-46A2-84F6-ABC37661A9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B-46A2-84F6-ABC37661A9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B-46A2-84F6-ABC37661A9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B-46A2-84F6-ABC37661A9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B-46A2-84F6-ABC37661A9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B-46A2-84F6-ABC37661A9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CB-46A2-84F6-ABC37661A9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CB-46A2-84F6-ABC37661A9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CB-46A2-84F6-ABC37661A94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12">
                  <c:v>-6.7586893595905639E-3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CB-46A2-84F6-ABC37661A94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12">
                  <c:v>-0.48530807900105932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CB-46A2-84F6-ABC37661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0-45E6-8F7E-D77A5AE0F6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0-45E6-8F7E-D77A5AE0F663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0-45E6-8F7E-D77A5AE0F66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0-45E6-8F7E-D77A5AE0F66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0-45E6-8F7E-D77A5AE0F6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0-45E6-8F7E-D77A5AE0F66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B0-45E6-8F7E-D77A5AE0F6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B0-45E6-8F7E-D77A5AE0F6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12">
                  <c:v>4.6871747579210856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B0-45E6-8F7E-D77A5AE0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0-45E6-8F7E-D77A5AE0F6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0-45E6-8F7E-D77A5AE0F6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0-45E6-8F7E-D77A5AE0F6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0-45E6-8F7E-D77A5AE0F6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0-45E6-8F7E-D77A5AE0F6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0-45E6-8F7E-D77A5AE0F6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0-45E6-8F7E-D77A5AE0F6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0-45E6-8F7E-D77A5AE0F6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0-45E6-8F7E-D77A5AE0F6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0-45E6-8F7E-D77A5AE0F6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0-45E6-8F7E-D77A5AE0F6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0-45E6-8F7E-D77A5AE0F6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0-45E6-8F7E-D77A5AE0F66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12">
                  <c:v>0.60179914887447072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B0-45E6-8F7E-D77A5AE0F663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12">
                  <c:v>-0.90804061396922453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B0-45E6-8F7E-D77A5AE0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4-4995-8E1F-96FA30DB33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4-4995-8E1F-96FA30DB33B9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4-4995-8E1F-96FA30DB33B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4-4995-8E1F-96FA30DB33B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4-4995-8E1F-96FA30DB33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4-4995-8E1F-96FA30DB33B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4-4995-8E1F-96FA30DB33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24-4995-8E1F-96FA30DB33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12">
                  <c:v>5.7664459161147903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4-4995-8E1F-96FA30DB3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4-4995-8E1F-96FA30DB33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4-4995-8E1F-96FA30DB33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4-4995-8E1F-96FA30DB33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4-4995-8E1F-96FA30DB33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4-4995-8E1F-96FA30DB33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4-4995-8E1F-96FA30DB33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4-4995-8E1F-96FA30DB33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4-4995-8E1F-96FA30DB33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4-4995-8E1F-96FA30DB33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4-4995-8E1F-96FA30DB33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4-4995-8E1F-96FA30DB33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24-4995-8E1F-96FA30DB33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24-4995-8E1F-96FA30DB33B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12">
                  <c:v>0.16468932891278243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4-4995-8E1F-96FA30DB33B9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12">
                  <c:v>-0.44669081310772984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24-4995-8E1F-96FA30DB3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5-47B0-9B4C-7015CD4ECF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5-47B0-9B4C-7015CD4ECF1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5-47B0-9B4C-7015CD4ECF1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5-47B0-9B4C-7015CD4ECF1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5-47B0-9B4C-7015CD4ECF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5-47B0-9B4C-7015CD4ECF1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A5-47B0-9B4C-7015CD4ECF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A5-47B0-9B4C-7015CD4ECF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12">
                  <c:v>5.7608630506442911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A5-47B0-9B4C-7015CD4EC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3A5-47B0-9B4C-7015CD4ECF1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3A5-47B0-9B4C-7015CD4ECF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A5-47B0-9B4C-7015CD4ECF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5-47B0-9B4C-7015CD4ECF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5-47B0-9B4C-7015CD4ECF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5-47B0-9B4C-7015CD4ECF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5-47B0-9B4C-7015CD4ECF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5-47B0-9B4C-7015CD4ECF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5-47B0-9B4C-7015CD4ECF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5-47B0-9B4C-7015CD4ECF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5-47B0-9B4C-7015CD4ECF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5-47B0-9B4C-7015CD4ECF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5-47B0-9B4C-7015CD4ECF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5-47B0-9B4C-7015CD4ECF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5-47B0-9B4C-7015CD4ECF1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12">
                  <c:v>0.87574658795183158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A5-47B0-9B4C-7015CD4ECF1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12">
                  <c:v>-1.3220202552960707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A5-47B0-9B4C-7015CD4EC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2-4695-9440-E71ED0DE1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2-4695-9440-E71ED0DE1F86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2-4695-9440-E71ED0DE1F8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2-4695-9440-E71ED0DE1F8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2-4695-9440-E71ED0DE1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2-4695-9440-E71ED0DE1F8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22-4695-9440-E71ED0DE1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22-4695-9440-E71ED0DE1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12">
                  <c:v>2.1854077253218884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22-4695-9440-E71ED0DE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2-4695-9440-E71ED0DE1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2-4695-9440-E71ED0DE1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2-4695-9440-E71ED0DE1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2-4695-9440-E71ED0DE1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2-4695-9440-E71ED0DE1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2-4695-9440-E71ED0DE1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2-4695-9440-E71ED0DE1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2-4695-9440-E71ED0DE1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2-4695-9440-E71ED0DE1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2-4695-9440-E71ED0DE1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2-4695-9440-E71ED0DE1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2-4695-9440-E71ED0DE1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2-4695-9440-E71ED0DE1F8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12">
                  <c:v>4.3930844714572981E-2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22-4695-9440-E71ED0DE1F86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12">
                  <c:v>-0.3009599088030015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22-4695-9440-E71ED0DE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D-460C-9DFA-8F3F8B06E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D-460C-9DFA-8F3F8B06EF51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D-460C-9DFA-8F3F8B06EF5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D-460C-9DFA-8F3F8B06EF5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D-460C-9DFA-8F3F8B06E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D-460C-9DFA-8F3F8B06EF5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6D-460C-9DFA-8F3F8B06EF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6D-460C-9DFA-8F3F8B06EF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12">
                  <c:v>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6D-460C-9DFA-8F3F8B06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D-460C-9DFA-8F3F8B06EF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D-460C-9DFA-8F3F8B06EF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D-460C-9DFA-8F3F8B06EF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D-460C-9DFA-8F3F8B06EF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D-460C-9DFA-8F3F8B06EF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D-460C-9DFA-8F3F8B06EF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D-460C-9DFA-8F3F8B06EF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D-460C-9DFA-8F3F8B06EF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D-460C-9DFA-8F3F8B06EF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D-460C-9DFA-8F3F8B06EF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D-460C-9DFA-8F3F8B06EF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6D-460C-9DFA-8F3F8B06EF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6D-460C-9DFA-8F3F8B06EF5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12">
                  <c:v>-0.50842732226587251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6D-460C-9DFA-8F3F8B06EF51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12">
                  <c:v>0.65698419478855197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6D-460C-9DFA-8F3F8B06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1-4233-826E-802863F069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1-4233-826E-802863F069D7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1-4233-826E-802863F069D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1-4233-826E-802863F069D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1-4233-826E-802863F069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1-4233-826E-802863F069D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31-4233-826E-802863F069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31-4233-826E-802863F069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12">
                  <c:v>3.7467700258397931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1-4233-826E-802863F0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1-4233-826E-802863F069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1-4233-826E-802863F069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1-4233-826E-802863F069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1-4233-826E-802863F069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1-4233-826E-802863F069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1-4233-826E-802863F069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1-4233-826E-802863F069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1-4233-826E-802863F069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1-4233-826E-802863F069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1-4233-826E-802863F069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1-4233-826E-802863F069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1-4233-826E-802863F069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1-4233-826E-802863F069D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12">
                  <c:v>-3.0041568363105231E-2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31-4233-826E-802863F069D7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12">
                  <c:v>-2.9802831142568253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31-4233-826E-802863F0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F-4CC6-AD3B-67808BBA07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F-4CC6-AD3B-67808BBA07D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F-4CC6-AD3B-67808BBA07D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F-4CC6-AD3B-67808BBA07D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F-4CC6-AD3B-67808BBA07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F-4CC6-AD3B-67808BBA07D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8F-4CC6-AD3B-67808BBA07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8F-4CC6-AD3B-67808BBA07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12">
                  <c:v>4.2216014897579139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8F-4CC6-AD3B-67808BBA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F-4CC6-AD3B-67808BBA07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F-4CC6-AD3B-67808BBA07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F-4CC6-AD3B-67808BBA07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8F-4CC6-AD3B-67808BBA07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8F-4CC6-AD3B-67808BBA07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8F-4CC6-AD3B-67808BBA07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8F-4CC6-AD3B-67808BBA07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8F-4CC6-AD3B-67808BBA07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8F-4CC6-AD3B-67808BBA07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8F-4CC6-AD3B-67808BBA07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8F-4CC6-AD3B-67808BBA07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8F-4CC6-AD3B-67808BBA07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8F-4CC6-AD3B-67808BBA07D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12">
                  <c:v>1.3756800396068565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8F-4CC6-AD3B-67808BBA07D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12">
                  <c:v>-1.1628206207948502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8F-4CC6-AD3B-67808BBA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A-4670-BD77-69271804AF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A-4670-BD77-69271804AFD6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A-4670-BD77-69271804AFD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A-4670-BD77-69271804AFD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A-4670-BD77-69271804AF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A-4670-BD77-69271804AFD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2A-4670-BD77-69271804AF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2A-4670-BD77-69271804AF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12">
                  <c:v>3.7467700258397931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2A-4670-BD77-69271804A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A-4670-BD77-69271804AF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A-4670-BD77-69271804AF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A-4670-BD77-69271804AF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A-4670-BD77-69271804AF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A-4670-BD77-69271804AF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A-4670-BD77-69271804AF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A-4670-BD77-69271804AF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A-4670-BD77-69271804AF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A-4670-BD77-69271804AF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A-4670-BD77-69271804AF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A-4670-BD77-69271804AF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A-4670-BD77-69271804AF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A-4670-BD77-69271804AFD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12">
                  <c:v>-3.0041568363105231E-2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2A-4670-BD77-69271804AFD6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12">
                  <c:v>-2.9802831142568253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2A-4670-BD77-69271804A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2-4BF4-BE7F-F4CE7A364E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2-4BF4-BE7F-F4CE7A364EF6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2-4BF4-BE7F-F4CE7A364EF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2-4BF4-BE7F-F4CE7A364EF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82-4BF4-BE7F-F4CE7A364E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2-4BF4-BE7F-F4CE7A364EF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82-4BF4-BE7F-F4CE7A364E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82-4BF4-BE7F-F4CE7A364E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12">
                  <c:v>4.5769230769230766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82-4BF4-BE7F-F4CE7A364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82-4BF4-BE7F-F4CE7A364E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2-4BF4-BE7F-F4CE7A364E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2-4BF4-BE7F-F4CE7A364E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2-4BF4-BE7F-F4CE7A364E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2-4BF4-BE7F-F4CE7A364E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2-4BF4-BE7F-F4CE7A364E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2-4BF4-BE7F-F4CE7A364E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2-4BF4-BE7F-F4CE7A364E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2-4BF4-BE7F-F4CE7A364E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2-4BF4-BE7F-F4CE7A364E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2-4BF4-BE7F-F4CE7A364E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2-4BF4-BE7F-F4CE7A364E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2-4BF4-BE7F-F4CE7A364EF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12">
                  <c:v>1.3017552916881772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82-4BF4-BE7F-F4CE7A364EF6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12">
                  <c:v>-1.5721452460582901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82-4BF4-BE7F-F4CE7A364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8-4C9E-A8BA-797245DC9F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8-4C9E-A8BA-797245DC9F5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8-4C9E-A8BA-797245DC9F5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8-4C9E-A8BA-797245DC9F5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8-4C9E-A8BA-797245DC9F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8-4C9E-A8BA-797245DC9F5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58-4C9E-A8BA-797245DC9F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58-4C9E-A8BA-797245DC9F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12">
                  <c:v>4.2823529411764705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58-4C9E-A8BA-797245DC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8-4C9E-A8BA-797245DC9F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8-4C9E-A8BA-797245DC9F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8-4C9E-A8BA-797245DC9F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8-4C9E-A8BA-797245DC9F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8-4C9E-A8BA-797245DC9F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8-4C9E-A8BA-797245DC9F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8-4C9E-A8BA-797245DC9F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8-4C9E-A8BA-797245DC9F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8-4C9E-A8BA-797245DC9F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58-4C9E-A8BA-797245DC9F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58-4C9E-A8BA-797245DC9F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58-4C9E-A8BA-797245DC9F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58-4C9E-A8BA-797245DC9F5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12">
                  <c:v>0.98911985846970341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58-4C9E-A8BA-797245DC9F5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12">
                  <c:v>-2.2013868962219032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58-4C9E-A8BA-797245DC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9-4272-A1BD-9B6F1F48AE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9-4272-A1BD-9B6F1F48AEB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9-4272-A1BD-9B6F1F48AEB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9-4272-A1BD-9B6F1F48AEB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9-4272-A1BD-9B6F1F48AE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9-4272-A1BD-9B6F1F48AEB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29-4272-A1BD-9B6F1F48AE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29-4272-A1BD-9B6F1F48AE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12">
                  <c:v>3.9875323678910521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29-4272-A1BD-9B6F1F48A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29-4272-A1BD-9B6F1F48AE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29-4272-A1BD-9B6F1F48AE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29-4272-A1BD-9B6F1F48AE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29-4272-A1BD-9B6F1F48AE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29-4272-A1BD-9B6F1F48AE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29-4272-A1BD-9B6F1F48AE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29-4272-A1BD-9B6F1F48AE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29-4272-A1BD-9B6F1F48AE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29-4272-A1BD-9B6F1F48AE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29-4272-A1BD-9B6F1F48AE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29-4272-A1BD-9B6F1F48AE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29-4272-A1BD-9B6F1F48AE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29-4272-A1BD-9B6F1F48AEB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12">
                  <c:v>0.8565711924826962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29-4272-A1BD-9B6F1F48AEB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12">
                  <c:v>-1.0159440529070127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29-4272-A1BD-9B6F1F48A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03-4374-8FC7-575C562FBF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3-4374-8FC7-575C562FBF9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03-4374-8FC7-575C562FBF9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03-4374-8FC7-575C562FBF9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03-4374-8FC7-575C562FBF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03-4374-8FC7-575C562FBF9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03-4374-8FC7-575C562FBF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03-4374-8FC7-575C562FBF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12">
                  <c:v>3.9592887679751265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03-4374-8FC7-575C562FB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03-4374-8FC7-575C562FBF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03-4374-8FC7-575C562FBF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03-4374-8FC7-575C562FBF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03-4374-8FC7-575C562FBF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03-4374-8FC7-575C562FBF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03-4374-8FC7-575C562FBF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03-4374-8FC7-575C562FBF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03-4374-8FC7-575C562FBF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03-4374-8FC7-575C562FBF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03-4374-8FC7-575C562FBF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03-4374-8FC7-575C562FBF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03-4374-8FC7-575C562FBF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03-4374-8FC7-575C562FBF9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12">
                  <c:v>0.87004676490496946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03-4374-8FC7-575C562FBF9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12">
                  <c:v>-0.67684928751776807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03-4374-8FC7-575C562FB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01-4EF4-95C2-0E866A5EEA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1-4EF4-95C2-0E866A5EEAF0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01-4EF4-95C2-0E866A5EEAF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7.7111111111111112</c:v>
                </c:pt>
                <c:pt idx="12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01-4EF4-95C2-0E866A5EEAF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01-4EF4-95C2-0E866A5EEA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6.5517241379310347</c:v>
                </c:pt>
                <c:pt idx="2">
                  <c:v>5.3508771929824563</c:v>
                </c:pt>
                <c:pt idx="3">
                  <c:v>6</c:v>
                </c:pt>
                <c:pt idx="4">
                  <c:v>5.6607142857142856</c:v>
                </c:pt>
                <c:pt idx="5">
                  <c:v>7.84375</c:v>
                </c:pt>
                <c:pt idx="6">
                  <c:v>4.6379310344827589</c:v>
                </c:pt>
                <c:pt idx="7">
                  <c:v>10.971428571428572</c:v>
                </c:pt>
                <c:pt idx="8">
                  <c:v>5.4468085106382977</c:v>
                </c:pt>
                <c:pt idx="9">
                  <c:v>4.5245901639344259</c:v>
                </c:pt>
                <c:pt idx="10">
                  <c:v>9.94</c:v>
                </c:pt>
                <c:pt idx="11">
                  <c:v>6.5373134328358207</c:v>
                </c:pt>
                <c:pt idx="12">
                  <c:v>65.625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01-4EF4-95C2-0E866A5EEAF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01-4EF4-95C2-0E866A5EEA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01-4EF4-95C2-0E866A5EEA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6.76</c:v>
                </c:pt>
                <c:pt idx="2">
                  <c:v>7.3728813559322033</c:v>
                </c:pt>
                <c:pt idx="3">
                  <c:v>3.779220779220779</c:v>
                </c:pt>
                <c:pt idx="4">
                  <c:v>4.4680851063829783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01-4EF4-95C2-0E866A5E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01-4EF4-95C2-0E866A5EEA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01-4EF4-95C2-0E866A5EEA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01-4EF4-95C2-0E866A5EEA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01-4EF4-95C2-0E866A5EEA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01-4EF4-95C2-0E866A5EEA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01-4EF4-95C2-0E866A5EEA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01-4EF4-95C2-0E866A5EEA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01-4EF4-95C2-0E866A5EEA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01-4EF4-95C2-0E866A5EEA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01-4EF4-95C2-0E866A5EEA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01-4EF4-95C2-0E866A5EEA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01-4EF4-95C2-0E866A5EEA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01-4EF4-95C2-0E866A5EEAF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0.20827586206896509</c:v>
                </c:pt>
                <c:pt idx="2">
                  <c:v>2.0220041629497469</c:v>
                </c:pt>
                <c:pt idx="3">
                  <c:v>-2.220779220779221</c:v>
                </c:pt>
                <c:pt idx="4">
                  <c:v>-1.1926291793313073</c:v>
                </c:pt>
                <c:pt idx="5">
                  <c:v>-7.84375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01-4EF4-95C2-0E866A5EEAF0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-3.8072131147540986</c:v>
                </c:pt>
                <c:pt idx="2">
                  <c:v>-2.5192239072256912</c:v>
                </c:pt>
                <c:pt idx="3">
                  <c:v>-3.9736749736749735</c:v>
                </c:pt>
                <c:pt idx="4">
                  <c:v>-4.1252754398006353E-2</c:v>
                </c:pt>
                <c:pt idx="5">
                  <c:v>-4.3629343629343627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01-4EF4-95C2-0E866A5E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2-4302-B055-A2E0DA0BEB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2-4302-B055-A2E0DA0BEB95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2-4302-B055-A2E0DA0BEB9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2-4302-B055-A2E0DA0BEB9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2-4302-B055-A2E0DA0BEB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2-4302-B055-A2E0DA0BEB9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62-4302-B055-A2E0DA0BEB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62-4302-B055-A2E0DA0BEB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62-4302-B055-A2E0DA0B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62-4302-B055-A2E0DA0BEB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62-4302-B055-A2E0DA0BEB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2-4302-B055-A2E0DA0BEB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2-4302-B055-A2E0DA0BEB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62-4302-B055-A2E0DA0BEB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2-4302-B055-A2E0DA0BEB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62-4302-B055-A2E0DA0BEB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62-4302-B055-A2E0DA0BEB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62-4302-B055-A2E0DA0BEB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62-4302-B055-A2E0DA0BEB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62-4302-B055-A2E0DA0BEB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62-4302-B055-A2E0DA0BEB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62-4302-B055-A2E0DA0BEB9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62-4302-B055-A2E0DA0BEB95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62-4302-B055-A2E0DA0B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47-4F66-911A-82A035F285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7-4F66-911A-82A035F2855D}"/>
            </c:ext>
          </c:extLst>
        </c:ser>
        <c:ser>
          <c:idx val="0"/>
          <c:order val="1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47-4F66-911A-82A035F285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7-4F66-911A-82A035F2855D}"/>
            </c:ext>
          </c:extLst>
        </c:ser>
        <c:ser>
          <c:idx val="1"/>
          <c:order val="2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47-4F66-911A-82A035F285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47-4F66-911A-82A035F28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47-4F66-911A-82A035F285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47-4F66-911A-82A035F285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47-4F66-911A-82A035F285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47-4F66-911A-82A035F285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47-4F66-911A-82A035F285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47-4F66-911A-82A035F285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47-4F66-911A-82A035F285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47-4F66-911A-82A035F285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47-4F66-911A-82A035F285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47-4F66-911A-82A035F285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47-4F66-911A-82A035F285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47-4F66-911A-82A035F285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47-4F66-911A-82A035F2855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47-4F66-911A-82A035F2855D}"/>
            </c:ext>
          </c:extLst>
        </c:ser>
        <c:ser>
          <c:idx val="4"/>
          <c:order val="4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47-4F66-911A-82A035F28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2-44DB-B810-F89DB15F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2-44DB-B810-F89DB15F5D3E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2-44DB-B810-F89DB15F5D3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2-44DB-B810-F89DB15F5D3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2-44DB-B810-F89DB15F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2-44DB-B810-F89DB15F5D3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82-44DB-B810-F89DB15F5D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82-44DB-B810-F89DB15F5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12">
                  <c:v>15181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82-44DB-B810-F89DB15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2-44DB-B810-F89DB15F5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2-44DB-B810-F89DB15F5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2-44DB-B810-F89DB15F5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2-44DB-B810-F89DB15F5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2-44DB-B810-F89DB15F5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2-44DB-B810-F89DB15F5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2-44DB-B810-F89DB15F5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2-44DB-B810-F89DB15F5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2-44DB-B810-F89DB15F5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2-44DB-B810-F89DB15F5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82-44DB-B810-F89DB15F5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82-44DB-B810-F89DB15F5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82-44DB-B810-F89DB15F5D3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12">
                  <c:v>0.1039924369136791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82-44DB-B810-F89DB15F5D3E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12">
                  <c:v>-3.4103200356302099E-2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82-44DB-B810-F89DB15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0-44FD-8BE8-05ACF542EC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0-44FD-8BE8-05ACF542EC83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0-44FD-8BE8-05ACF542EC8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0-44FD-8BE8-05ACF542EC8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0-44FD-8BE8-05ACF542EC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0-44FD-8BE8-05ACF542EC8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50-44FD-8BE8-05ACF542E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50-44FD-8BE8-05ACF542EC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50-44FD-8BE8-05ACF542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50-44FD-8BE8-05ACF542E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0-44FD-8BE8-05ACF542E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50-44FD-8BE8-05ACF542E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50-44FD-8BE8-05ACF542E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50-44FD-8BE8-05ACF542E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50-44FD-8BE8-05ACF542E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50-44FD-8BE8-05ACF542E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50-44FD-8BE8-05ACF542E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50-44FD-8BE8-05ACF542E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50-44FD-8BE8-05ACF542E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50-44FD-8BE8-05ACF542E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50-44FD-8BE8-05ACF542E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50-44FD-8BE8-05ACF542EC8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50-44FD-8BE8-05ACF542EC83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50-44FD-8BE8-05ACF542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2724</c:v>
                </c:pt>
                <c:pt idx="1">
                  <c:v>6275</c:v>
                </c:pt>
                <c:pt idx="2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6-4DDB-ABEC-4656D9EA8AE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1794</c:v>
                </c:pt>
                <c:pt idx="1">
                  <c:v>3219</c:v>
                </c:pt>
                <c:pt idx="2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6-4DDB-ABEC-4656D9EA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16-4DDB-ABEC-4656D9EA8A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D16-4DDB-ABEC-4656D9EA8A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D16-4DDB-ABEC-4656D9EA8AE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6-4DDB-ABEC-4656D9EA8AE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6-4DDB-ABEC-4656D9EA8AE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6-4DDB-ABEC-4656D9EA8AE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6-4DDB-ABEC-4656D9EA8AE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6-4DDB-ABEC-4656D9EA8AE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6-4DDB-ABEC-4656D9EA8AE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0.31623479640401903</c:v>
                </c:pt>
                <c:pt idx="1">
                  <c:v>0.56742464304600737</c:v>
                </c:pt>
                <c:pt idx="2">
                  <c:v>0.11634056054997356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16-4DDB-ABEC-4656D9EA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16-4DDB-ABEC-4656D9EA8A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16-4DDB-ABEC-4656D9EA8A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16-4DDB-ABEC-4656D9EA8A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16-4DDB-ABEC-4656D9EA8A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16-4DDB-ABEC-4656D9EA8A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16-4DDB-ABEC-4656D9EA8AE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6-4DDB-ABEC-4656D9EA8AE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6-4DDB-ABEC-4656D9EA8AE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6-4DDB-ABEC-4656D9EA8AE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16-4DDB-ABEC-4656D9EA8AE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6-4DDB-ABEC-4656D9EA8AE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16-4DDB-ABEC-4656D9EA8AE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-0.34140969162995594</c:v>
                </c:pt>
                <c:pt idx="1">
                  <c:v>-0.48701195219123505</c:v>
                </c:pt>
                <c:pt idx="2">
                  <c:v>-0.59158415841584167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16-4DDB-ABEC-4656D9EA8A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31-40F5-8DD4-37D8F2AE4A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31-40F5-8DD4-37D8F2AE4A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31-40F5-8DD4-37D8F2AE4A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31-40F5-8DD4-37D8F2AE4AF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31-40F5-8DD4-37D8F2AE4AF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1-40F5-8DD4-37D8F2AE4AF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1-40F5-8DD4-37D8F2AE4AF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1-40F5-8DD4-37D8F2AE4A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1-40F5-8DD4-37D8F2AE4A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1-40F5-8DD4-37D8F2AE4AF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31-40F5-8DD4-37D8F2AE4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1794</c:v>
                </c:pt>
                <c:pt idx="1">
                  <c:v>3219</c:v>
                </c:pt>
                <c:pt idx="2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31-40F5-8DD4-37D8F2AE4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8-429B-A4BF-09B88D6775A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8-429B-A4BF-09B88D6775A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8-429B-A4BF-09B88D6775A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8-429B-A4BF-09B88D6775A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8-429B-A4BF-09B88D6775A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8-429B-A4BF-09B88D6775A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8-429B-A4BF-09B88D6775A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8-429B-A4BF-09B88D6775A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8-429B-A4BF-09B88D6775A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8-429B-A4BF-09B88D677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C48-429B-A4BF-09B88D6775A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8-429B-A4BF-09B88D6775A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8-429B-A4BF-09B88D6775A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48-429B-A4BF-09B88D6775A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48-429B-A4BF-09B88D677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C48-429B-A4BF-09B88D6775A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C48-429B-A4BF-09B88D6775A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8-429B-A4BF-09B88D6775A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48-429B-A4BF-09B88D6775A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8-429B-A4BF-09B88D6775A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48-429B-A4BF-09B88D6775A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8-429B-A4BF-09B88D6775A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48-429B-A4BF-09B88D6775A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8-429B-A4BF-09B88D6775A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8-429B-A4BF-09B88D6775A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8-429B-A4BF-09B88D6775A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48-429B-A4BF-09B88D6775A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48-429B-A4BF-09B88D6775A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48-429B-A4BF-09B88D6775A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48-429B-A4BF-09B88D6775A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48-429B-A4BF-09B88D6775A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48-429B-A4BF-09B88D6775A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48-429B-A4BF-09B88D6775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C48-429B-A4BF-09B88D6775A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48-429B-A4BF-09B88D6775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48-429B-A4BF-09B88D6775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48-429B-A4BF-09B88D6775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48-429B-A4BF-09B88D6775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48-429B-A4BF-09B88D6775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C48-429B-A4BF-09B88D6775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C48-429B-A4BF-09B88D6775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C48-429B-A4BF-09B88D6775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C48-429B-A4BF-09B88D6775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C48-429B-A4BF-09B88D6775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C48-429B-A4BF-09B88D6775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C48-429B-A4BF-09B88D6775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C48-429B-A4BF-09B88D6775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C48-429B-A4BF-09B88D6775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C48-429B-A4BF-09B88D6775A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C48-429B-A4BF-09B88D6775A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48-429B-A4BF-09B88D6775A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48-429B-A4BF-09B88D6775A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48-429B-A4BF-09B88D6775A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48-429B-A4BF-09B88D6775A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48-429B-A4BF-09B88D6775A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48-429B-A4BF-09B88D6775A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48-429B-A4BF-09B88D6775A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48-429B-A4BF-09B88D6775A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48-429B-A4BF-09B88D6775A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48-429B-A4BF-09B88D6775A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48-429B-A4BF-09B88D6775A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48-429B-A4BF-09B88D6775A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48-429B-A4BF-09B88D6775A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48-429B-A4BF-09B88D6775A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48-429B-A4BF-09B88D6775A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48-429B-A4BF-09B88D6775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C48-429B-A4BF-09B88D6775A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48-429B-A4BF-09B88D6775A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48-429B-A4BF-09B88D6775A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48-429B-A4BF-09B88D6775A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48-429B-A4BF-09B88D6775A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48-429B-A4BF-09B88D6775A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48-429B-A4BF-09B88D6775A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48-429B-A4BF-09B88D6775A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48-429B-A4BF-09B88D6775A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48-429B-A4BF-09B88D6775A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48-429B-A4BF-09B88D6775A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48-429B-A4BF-09B88D6775A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48-429B-A4BF-09B88D6775A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48-429B-A4BF-09B88D6775A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48-429B-A4BF-09B88D6775A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48-429B-A4BF-09B88D6775A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48-429B-A4BF-09B88D6775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C48-429B-A4BF-09B88D677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25-4DF2-AFF3-F5895592D32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25-4DF2-AFF3-F5895592D32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5-4DF2-AFF3-F5895592D32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5-4DF2-AFF3-F5895592D3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25-4DF2-AFF3-F5895592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773</c:v>
                </c:pt>
                <c:pt idx="1">
                  <c:v>0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2-4D0B-AA1A-E9B3C4C31E7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10585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2-4D0B-AA1A-E9B3C4C31E7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5640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2-4D0B-AA1A-E9B3C4C3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-0.46717052432687767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2-4D0B-AA1A-E9B3C4C31E7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0.49166887066913523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2-4D0B-AA1A-E9B3C4C31E7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2-4D0B-AA1A-E9B3C4C31E7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0.99418297197250127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2-4D0B-AA1A-E9B3C4C3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4A-4AAB-84A6-5A526B79133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A-4AAB-84A6-5A526B79133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A-4AAB-84A6-5A526B79133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A-4AAB-84A6-5A526B79133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A-4AAB-84A6-5A526B791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406</c:v>
                </c:pt>
                <c:pt idx="1">
                  <c:v>0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0-4AE9-8D20-E7FC42B1D55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2720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0-4AE9-8D20-E7FC42B1D55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0-4AE9-8D20-E7FC42B1D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-0.34779411764705881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10-4AE9-8D20-E7FC42B1D554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3.6820572764465265E-2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10-4AE9-8D20-E7FC42B1D554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10-4AE9-8D20-E7FC42B1D554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0.98885172798216281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10-4AE9-8D20-E7FC42B1D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11-4862-8A37-4DEF8F4DBCC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11-4862-8A37-4DEF8F4DBCC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1-4862-8A37-4DEF8F4DBCC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1-4862-8A37-4DEF8F4DBCC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11-4862-8A37-4DEF8F4DB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367</c:v>
                </c:pt>
                <c:pt idx="1">
                  <c:v>0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6-4E58-85ED-D8904AC170E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7865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6-4E58-85ED-D8904AC170E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3866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66-4E58-85ED-D8904AC17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-0.50845518118245392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6-4E58-85ED-D8904AC170E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0.86763285024154579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66-4E58-85ED-D8904AC170E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66-4E58-85ED-D8904AC170E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0.99664862077855121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66-4E58-85ED-D8904AC17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4-4641-8566-C70190818E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4-4641-8566-C70190818E2A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4-4641-8566-C70190818E2A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4-4641-8566-C70190818E2A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4-4641-8566-C70190818E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4-4641-8566-C70190818E2A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D4-4641-8566-C70190818E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D4-4641-8566-C70190818E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12">
                  <c:v>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D4-4641-8566-C7019081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D4-4641-8566-C70190818E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4-4641-8566-C70190818E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4-4641-8566-C70190818E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4-4641-8566-C70190818E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4-4641-8566-C70190818E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4-4641-8566-C70190818E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4-4641-8566-C70190818E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D4-4641-8566-C70190818E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D4-4641-8566-C70190818E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4-4641-8566-C70190818E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4-4641-8566-C70190818E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4-4641-8566-C70190818E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4-4641-8566-C70190818E2A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12">
                  <c:v>0.13676286072772892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D4-4641-8566-C70190818E2A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12">
                  <c:v>1.2064343163538771E-2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D4-4641-8566-C7019081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6-4F70-974D-9BE289F107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36-4F70-974D-9BE289F107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36-4F70-974D-9BE289F107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36-4F70-974D-9BE289F107E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36-4F70-974D-9BE289F107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36-4F70-974D-9BE289F107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36-4F70-974D-9BE289F107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36-4F70-974D-9BE289F107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36-4F70-974D-9BE289F107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36-4F70-974D-9BE289F107E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36-4F70-974D-9BE289F107E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6-4F70-974D-9BE289F107E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36-4F70-974D-9BE289F107E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6-4F70-974D-9BE289F107E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36-4F70-974D-9BE289F107E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36-4F70-974D-9BE289F107E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36-4F70-974D-9BE289F107E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36-4F70-974D-9BE289F107E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36-4F70-974D-9BE289F107E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636-4F70-974D-9BE289F107E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36-4F70-974D-9BE289F10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868-8530-C40D9EB0FC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A-4868-8530-C40D9EB0FC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A-4868-8530-C40D9EB0FC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A-4868-8530-C40D9EB0FC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A-4868-8530-C40D9EB0FC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A-4868-8530-C40D9EB0FC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A-4868-8530-C40D9EB0FC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A-4868-8530-C40D9EB0FC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A-4868-8530-C40D9EB0FC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A-4868-8530-C40D9EB0F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6BA-4868-8530-C40D9EB0FC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A-4868-8530-C40D9EB0FC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A-4868-8530-C40D9EB0FC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A-4868-8530-C40D9EB0FC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A-4868-8530-C40D9EB0F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6BA-4868-8530-C40D9EB0FC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6BA-4868-8530-C40D9EB0FC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A-4868-8530-C40D9EB0FC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A-4868-8530-C40D9EB0FC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A-4868-8530-C40D9EB0FC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A-4868-8530-C40D9EB0FC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A-4868-8530-C40D9EB0FC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A-4868-8530-C40D9EB0FC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A-4868-8530-C40D9EB0FC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A-4868-8530-C40D9EB0FC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A-4868-8530-C40D9EB0FC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A-4868-8530-C40D9EB0FC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A-4868-8530-C40D9EB0FC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A-4868-8530-C40D9EB0FC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A-4868-8530-C40D9EB0FC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BA-4868-8530-C40D9EB0FC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BA-4868-8530-C40D9EB0FC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BA-4868-8530-C40D9EB0F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6BA-4868-8530-C40D9EB0FC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BA-4868-8530-C40D9EB0F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6BA-4868-8530-C40D9EB0F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6BA-4868-8530-C40D9EB0F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6BA-4868-8530-C40D9EB0F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6BA-4868-8530-C40D9EB0F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6BA-4868-8530-C40D9EB0F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6BA-4868-8530-C40D9EB0F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6BA-4868-8530-C40D9EB0FC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6BA-4868-8530-C40D9EB0FC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6BA-4868-8530-C40D9EB0FC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6BA-4868-8530-C40D9EB0FC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6BA-4868-8530-C40D9EB0FC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6BA-4868-8530-C40D9EB0FC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6BA-4868-8530-C40D9EB0FC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6BA-4868-8530-C40D9EB0FC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6BA-4868-8530-C40D9EB0FC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BA-4868-8530-C40D9EB0FC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BA-4868-8530-C40D9EB0FC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BA-4868-8530-C40D9EB0FC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BA-4868-8530-C40D9EB0FC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BA-4868-8530-C40D9EB0FC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BA-4868-8530-C40D9EB0FC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BA-4868-8530-C40D9EB0FC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BA-4868-8530-C40D9EB0FC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BA-4868-8530-C40D9EB0FC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BA-4868-8530-C40D9EB0FC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BA-4868-8530-C40D9EB0FC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BA-4868-8530-C40D9EB0FC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BA-4868-8530-C40D9EB0FC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BA-4868-8530-C40D9EB0FC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BA-4868-8530-C40D9EB0FC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BA-4868-8530-C40D9EB0F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6BA-4868-8530-C40D9EB0FC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BA-4868-8530-C40D9EB0FC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6BA-4868-8530-C40D9EB0FC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BA-4868-8530-C40D9EB0FC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6BA-4868-8530-C40D9EB0FC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BA-4868-8530-C40D9EB0FC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6BA-4868-8530-C40D9EB0FC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BA-4868-8530-C40D9EB0FC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6BA-4868-8530-C40D9EB0FC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BA-4868-8530-C40D9EB0FC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6BA-4868-8530-C40D9EB0FC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BA-4868-8530-C40D9EB0FC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6BA-4868-8530-C40D9EB0FC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BA-4868-8530-C40D9EB0FC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6BA-4868-8530-C40D9EB0FC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BA-4868-8530-C40D9EB0FC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6BA-4868-8530-C40D9EB0F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6BA-4868-8530-C40D9EB0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8-4562-96CA-0622A0B891A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8-4562-96CA-0622A0B891A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38-4562-96CA-0622A0B89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38-4562-96CA-0622A0B891A9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38-4562-96CA-0622A0B891A9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8-4562-96CA-0622A0B891A9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38-4562-96CA-0622A0B89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44-4D13-BAF6-8173493013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44-4D13-BAF6-8173493013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44-4D13-BAF6-8173493013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44-4D13-BAF6-81734930136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44-4D13-BAF6-8173493013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44-4D13-BAF6-81734930136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D44-4D13-BAF6-81734930136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D44-4D13-BAF6-81734930136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D44-4D13-BAF6-81734930136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D44-4D13-BAF6-81734930136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4-4D13-BAF6-81734930136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4-4D13-BAF6-81734930136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4-4D13-BAF6-81734930136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4-4D13-BAF6-81734930136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4-4D13-BAF6-81734930136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4-4D13-BAF6-81734930136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4-4D13-BAF6-81734930136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4-4D13-BAF6-81734930136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4-4D13-BAF6-81734930136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D44-4D13-BAF6-81734930136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44-4D13-BAF6-8173493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ED-4BAB-B5BC-599322F7C1C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ED-4BAB-B5BC-599322F7C1C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D-4BAB-B5BC-599322F7C1C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D-4BAB-B5BC-599322F7C1C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D-4BAB-B5BC-599322F7C1C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D-4BAB-B5BC-599322F7C1C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D-4BAB-B5BC-599322F7C1C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D-4BAB-B5BC-599322F7C1C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D-4BAB-B5BC-599322F7C1C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D-4BAB-B5BC-599322F7C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CED-4BAB-B5BC-599322F7C1C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ED-4BAB-B5BC-599322F7C1C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ED-4BAB-B5BC-599322F7C1C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ED-4BAB-B5BC-599322F7C1C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ED-4BAB-B5BC-599322F7C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CED-4BAB-B5BC-599322F7C1C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CED-4BAB-B5BC-599322F7C1C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ED-4BAB-B5BC-599322F7C1C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ED-4BAB-B5BC-599322F7C1C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ED-4BAB-B5BC-599322F7C1C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ED-4BAB-B5BC-599322F7C1C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ED-4BAB-B5BC-599322F7C1C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ED-4BAB-B5BC-599322F7C1C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ED-4BAB-B5BC-599322F7C1C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ED-4BAB-B5BC-599322F7C1C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ED-4BAB-B5BC-599322F7C1C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ED-4BAB-B5BC-599322F7C1C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ED-4BAB-B5BC-599322F7C1C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ED-4BAB-B5BC-599322F7C1C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ED-4BAB-B5BC-599322F7C1C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ED-4BAB-B5BC-599322F7C1C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ED-4BAB-B5BC-599322F7C1C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ED-4BAB-B5BC-599322F7C1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CED-4BAB-B5BC-599322F7C1C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ED-4BAB-B5BC-599322F7C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CED-4BAB-B5BC-599322F7C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CED-4BAB-B5BC-599322F7C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CED-4BAB-B5BC-599322F7C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CED-4BAB-B5BC-599322F7C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CED-4BAB-B5BC-599322F7C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CED-4BAB-B5BC-599322F7C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CED-4BAB-B5BC-599322F7C1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CED-4BAB-B5BC-599322F7C1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CED-4BAB-B5BC-599322F7C1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CED-4BAB-B5BC-599322F7C1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CED-4BAB-B5BC-599322F7C1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CED-4BAB-B5BC-599322F7C1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CED-4BAB-B5BC-599322F7C1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CED-4BAB-B5BC-599322F7C1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CED-4BAB-B5BC-599322F7C1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ED-4BAB-B5BC-599322F7C1C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ED-4BAB-B5BC-599322F7C1C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ED-4BAB-B5BC-599322F7C1C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ED-4BAB-B5BC-599322F7C1C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ED-4BAB-B5BC-599322F7C1C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ED-4BAB-B5BC-599322F7C1C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ED-4BAB-B5BC-599322F7C1C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ED-4BAB-B5BC-599322F7C1C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ED-4BAB-B5BC-599322F7C1C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ED-4BAB-B5BC-599322F7C1C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CED-4BAB-B5BC-599322F7C1C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CED-4BAB-B5BC-599322F7C1C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CED-4BAB-B5BC-599322F7C1C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CED-4BAB-B5BC-599322F7C1C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CED-4BAB-B5BC-599322F7C1C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CED-4BAB-B5BC-599322F7C1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CED-4BAB-B5BC-599322F7C1C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CED-4BAB-B5BC-599322F7C1C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CED-4BAB-B5BC-599322F7C1C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CED-4BAB-B5BC-599322F7C1C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CED-4BAB-B5BC-599322F7C1C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CED-4BAB-B5BC-599322F7C1C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CED-4BAB-B5BC-599322F7C1C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CED-4BAB-B5BC-599322F7C1C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CED-4BAB-B5BC-599322F7C1C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CED-4BAB-B5BC-599322F7C1C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CED-4BAB-B5BC-599322F7C1C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CED-4BAB-B5BC-599322F7C1C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CED-4BAB-B5BC-599322F7C1C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CED-4BAB-B5BC-599322F7C1C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CED-4BAB-B5BC-599322F7C1C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CED-4BAB-B5BC-599322F7C1C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CED-4BAB-B5BC-599322F7C1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CED-4BAB-B5BC-599322F7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1-448F-9D45-C3E40AE7C68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1-448F-9D45-C3E40AE7C68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1-448F-9D45-C3E40AE7C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1-448F-9D45-C3E40AE7C68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1-448F-9D45-C3E40AE7C68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1-448F-9D45-C3E40AE7C68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1-448F-9D45-C3E40AE7C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A-456F-84BE-9DA9A01236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5A-456F-84BE-9DA9A01236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5A-456F-84BE-9DA9A01236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5A-456F-84BE-9DA9A012362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5A-456F-84BE-9DA9A01236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5A-456F-84BE-9DA9A01236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5A-456F-84BE-9DA9A01236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B5A-456F-84BE-9DA9A01236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B5A-456F-84BE-9DA9A01236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B5A-456F-84BE-9DA9A012362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A-456F-84BE-9DA9A012362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A-456F-84BE-9DA9A012362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A-456F-84BE-9DA9A012362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5A-456F-84BE-9DA9A012362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5A-456F-84BE-9DA9A012362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5A-456F-84BE-9DA9A012362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5A-456F-84BE-9DA9A012362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5A-456F-84BE-9DA9A012362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5A-456F-84BE-9DA9A012362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B5A-456F-84BE-9DA9A012362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B5A-456F-84BE-9DA9A0123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3C-483F-886F-1B9D40A95D6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3C-483F-886F-1B9D40A95D6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C-483F-886F-1B9D40A95D6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C-483F-886F-1B9D40A95D6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C-483F-886F-1B9D40A95D6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C-483F-886F-1B9D40A95D6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C-483F-886F-1B9D40A95D6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C-483F-886F-1B9D40A95D6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3C-483F-886F-1B9D40A95D6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C-483F-886F-1B9D40A95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73C-483F-886F-1B9D40A95D6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3C-483F-886F-1B9D40A95D6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3C-483F-886F-1B9D40A95D6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3C-483F-886F-1B9D40A95D6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3C-483F-886F-1B9D40A95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73C-483F-886F-1B9D40A95D6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73C-483F-886F-1B9D40A95D6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3C-483F-886F-1B9D40A95D6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3C-483F-886F-1B9D40A95D6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3C-483F-886F-1B9D40A95D6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3C-483F-886F-1B9D40A95D6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3C-483F-886F-1B9D40A95D6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3C-483F-886F-1B9D40A95D6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3C-483F-886F-1B9D40A95D6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3C-483F-886F-1B9D40A95D6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3C-483F-886F-1B9D40A95D6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3C-483F-886F-1B9D40A95D6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3C-483F-886F-1B9D40A95D6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3C-483F-886F-1B9D40A95D6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3C-483F-886F-1B9D40A95D6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3C-483F-886F-1B9D40A95D6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3C-483F-886F-1B9D40A95D6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3C-483F-886F-1B9D40A95D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73C-483F-886F-1B9D40A95D6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73C-483F-886F-1B9D40A95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73C-483F-886F-1B9D40A95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73C-483F-886F-1B9D40A95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73C-483F-886F-1B9D40A95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73C-483F-886F-1B9D40A95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73C-483F-886F-1B9D40A95D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73C-483F-886F-1B9D40A95D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73C-483F-886F-1B9D40A95D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73C-483F-886F-1B9D40A95D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73C-483F-886F-1B9D40A95D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73C-483F-886F-1B9D40A95D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73C-483F-886F-1B9D40A95D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73C-483F-886F-1B9D40A95D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73C-483F-886F-1B9D40A95D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73C-483F-886F-1B9D40A95D6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73C-483F-886F-1B9D40A95D6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3C-483F-886F-1B9D40A95D6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3C-483F-886F-1B9D40A95D6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3C-483F-886F-1B9D40A95D6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3C-483F-886F-1B9D40A95D6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3C-483F-886F-1B9D40A95D6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3C-483F-886F-1B9D40A95D6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3C-483F-886F-1B9D40A95D6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3C-483F-886F-1B9D40A95D6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3C-483F-886F-1B9D40A95D6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3C-483F-886F-1B9D40A95D6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3C-483F-886F-1B9D40A95D6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3C-483F-886F-1B9D40A95D6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3C-483F-886F-1B9D40A95D6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3C-483F-886F-1B9D40A95D6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3C-483F-886F-1B9D40A95D6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3C-483F-886F-1B9D40A95D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73C-483F-886F-1B9D40A95D6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3C-483F-886F-1B9D40A95D6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3C-483F-886F-1B9D40A95D6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3C-483F-886F-1B9D40A95D6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3C-483F-886F-1B9D40A95D6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3C-483F-886F-1B9D40A95D6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3C-483F-886F-1B9D40A95D6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3C-483F-886F-1B9D40A95D6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3C-483F-886F-1B9D40A95D6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3C-483F-886F-1B9D40A95D6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3C-483F-886F-1B9D40A95D6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3C-483F-886F-1B9D40A95D6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3C-483F-886F-1B9D40A95D6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3C-483F-886F-1B9D40A95D6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73C-483F-886F-1B9D40A95D6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73C-483F-886F-1B9D40A95D6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3C-483F-886F-1B9D40A95D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73C-483F-886F-1B9D40A9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7-4C2F-8EE5-EB91BBDCF5F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7-4C2F-8EE5-EB91BBDCF5F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17-4C2F-8EE5-EB91BBDC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17-4C2F-8EE5-EB91BBDCF5FC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17-4C2F-8EE5-EB91BBDCF5FC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17-4C2F-8EE5-EB91BBDCF5FC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17-4C2F-8EE5-EB91BBDC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B-4C2A-B35C-E08569F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B-4C2A-B35C-E08569F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3-4EE8-AC88-85CA68514B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3-4EE8-AC88-85CA68514BD4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3-4EE8-AC88-85CA68514BD4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3-4EE8-AC88-85CA68514BD4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3-4EE8-AC88-85CA68514B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3-4EE8-AC88-85CA68514BD4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03-4EE8-AC88-85CA68514B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03-4EE8-AC88-85CA68514B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03-4EE8-AC88-85CA68514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C03-4EE8-AC88-85CA68514BD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C03-4EE8-AC88-85CA68514B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3-4EE8-AC88-85CA68514B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3-4EE8-AC88-85CA68514B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3-4EE8-AC88-85CA68514B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3-4EE8-AC88-85CA68514B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3-4EE8-AC88-85CA68514B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3-4EE8-AC88-85CA68514B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3-4EE8-AC88-85CA68514B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3-4EE8-AC88-85CA68514B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3-4EE8-AC88-85CA68514B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3-4EE8-AC88-85CA68514B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03-4EE8-AC88-85CA68514B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03-4EE8-AC88-85CA68514B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03-4EE8-AC88-85CA68514BD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12">
                  <c:v>0.31741018555073031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03-4EE8-AC88-85CA68514BD4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12">
                  <c:v>-0.21648274242779997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03-4EE8-AC88-85CA68514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B-45C8-A098-1FA814FE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B-45C8-A098-1FA814FE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0-4782-9F6B-D63037D4E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0-4782-9F6B-D63037D4E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B-413A-80FF-714DBE27D6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B-413A-80FF-714DBE27D66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B-413A-80FF-714DBE27D66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B-413A-80FF-714DBE27D66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B-413A-80FF-714DBE27D6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B-413A-80FF-714DBE27D66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AB-413A-80FF-714DBE27D6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AB-413A-80FF-714DBE27D6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12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AB-413A-80FF-714DBE27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B-413A-80FF-714DBE27D6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B-413A-80FF-714DBE27D6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B-413A-80FF-714DBE27D6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B-413A-80FF-714DBE27D6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B-413A-80FF-714DBE27D6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B-413A-80FF-714DBE27D6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B-413A-80FF-714DBE27D6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B-413A-80FF-714DBE27D6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B-413A-80FF-714DBE27D6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B-413A-80FF-714DBE27D6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B-413A-80FF-714DBE27D6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B-413A-80FF-714DBE27D6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B-413A-80FF-714DBE27D66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12">
                  <c:v>-0.1959972394755003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AB-413A-80FF-714DBE27D66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12">
                  <c:v>2.4626209322779147E-2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AB-413A-80FF-714DBE27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70D3C7-D030-4BA6-989D-117E999B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A4E93E-3219-4147-9064-A33E79BB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11</xdr:col>
      <xdr:colOff>447675</xdr:colOff>
      <xdr:row>48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45707285-D6EA-4913-9C4B-489C7792F58C}"/>
            </a:ext>
          </a:extLst>
        </xdr:cNvPr>
        <xdr:cNvSpPr txBox="1">
          <a:spLocks noChangeArrowheads="1"/>
        </xdr:cNvSpPr>
      </xdr:nvSpPr>
      <xdr:spPr bwMode="auto">
        <a:xfrm>
          <a:off x="1181100" y="95154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CFD26F-9DED-4FBA-973C-F22E14DE1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4C630D-E80D-445E-8422-B9F41BF0E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C2B1F80-FECE-4F7F-8C14-90FB17E8C71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CD59751-840B-9D27-1D4F-006EAA4254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D57997-783B-6DE5-0092-ECBD40C480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52494C-C317-4FD7-8970-E70DF9499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D5DF20-3261-460C-9AA6-118BCD057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E21A9D-E617-4BD6-A3D5-5ADB4A3E0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364AD13-8CDD-43C2-B545-114556973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BD48F7F-F964-4C28-AA4E-B949CF143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-50,8%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3.879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3.879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68,4%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69ED326-AA83-4C54-AEC2-D94C0B335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B4FA39-77A7-483E-91E3-258068CA6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5B0BE7-E58F-4003-B6F5-9C468D6E9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FBA384-009F-40BA-84CC-EBEF2DD0E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5.640 viajeros 
cuota: 99,4%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184FDE-8EB0-4B5F-9B01-D19C7E384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61144B-42CA-4496-8E7D-16CAF9DC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85C9F2-83A9-40E4-AF7C-FB1389EB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9C0140-A047-4464-8D75-EC729F4E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F16AF-004C-4D95-8DF4-8A797D0BD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0B97A-DADE-49C6-9EA4-E16D0C6A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8128E6-4C5B-4507-8F5C-91D1F943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8</xdr:col>
      <xdr:colOff>981075</xdr:colOff>
      <xdr:row>45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5FD286A-29ED-414F-8CEA-F8CE673E40C8}"/>
            </a:ext>
          </a:extLst>
        </xdr:cNvPr>
        <xdr:cNvSpPr txBox="1">
          <a:spLocks noChangeArrowheads="1"/>
        </xdr:cNvSpPr>
      </xdr:nvSpPr>
      <xdr:spPr bwMode="auto">
        <a:xfrm>
          <a:off x="1181100" y="8562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1.774 viajeros 
cuota: 98,9%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38AAA6-3556-4C4D-BBE2-4C838996C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4733A3-4933-4B3A-A3C2-30EA14E98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3E9602-AB7F-4E7B-9591-8990E9CCF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753300-4703-42B9-A23F-A1BD8E1B6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3.866 viajeros 
cuota: 99,7%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46B10A-5584-42C0-89AB-487F48698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A33414-E27E-462A-8C69-DAF40E657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5A6311D-2F8B-4FB6-9FCC-D9407F238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28CFB7-B99B-45AA-B80F-AEE45B5B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C94193-104B-44FB-A3FB-CED1584B6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C8B60C0-F555-41C0-9B63-3FAC1B01F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C1B628-31CE-4FC9-A575-FDAE8A278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82379D4-C2AD-4897-B15D-64274882E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C71A7A-3B00-429A-8EBD-D46770C04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37A615-B2BE-4F06-91ED-FD0C46973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F3D6D5-C9FB-4253-BD18-360F7EFBB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13</xdr:col>
      <xdr:colOff>9525</xdr:colOff>
      <xdr:row>81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730F6AF-E012-4D55-9ECE-9135F763640E}"/>
            </a:ext>
          </a:extLst>
        </xdr:cNvPr>
        <xdr:cNvSpPr txBox="1">
          <a:spLocks noChangeArrowheads="1"/>
        </xdr:cNvSpPr>
      </xdr:nvSpPr>
      <xdr:spPr bwMode="auto">
        <a:xfrm>
          <a:off x="1181100" y="9315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88665D-69DE-433A-9752-1AA736D66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ED778E-A656-4F3C-B908-7574B600B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EC5AFE-B30B-4011-8FF0-AAC57B2C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4228D2-3DA6-4684-96DE-D50F34CE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5C1596-ED1A-4DD1-8A0F-F96F7234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C6D087-CAC8-4FFD-9BE9-8912B0ECF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9034F4-589C-47A0-84F8-7183395E0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DAC977-B478-481D-B45F-E6E6B501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A401A0-306E-4EC8-B820-A01A7EA92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366C5A-E56F-410B-9CAD-D1F1A27F6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2F526B-727D-436B-B42F-EDC80E2B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A3E96CB-A7BD-4671-B482-13B919DA881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ECAFF03-0844-968C-847C-DBD9DA97F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EE1F098-E4DC-296E-180A-987AD76071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F63E7B-6B29-4317-9B66-F8220F72A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AE9D0F-21AC-4CFE-8128-06CEA0838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8D9E0C-C9CD-41CC-A59C-AB8AA71AA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351633-EEF7-4D68-8DF7-3814805C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69E769-0634-444C-B3C8-5DCBF9AD9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3FAFF1-923F-4E48-821F-3D0FE665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04B6ED-4CC2-446E-B76B-D9517A86B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8B47C43-7218-4E94-A2A0-5A15D1E97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92A405-1F72-4AA9-BF1A-B8C867F0E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81B44A2-BA3B-4AD3-8EE8-964EF6784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36D3A0-7790-429F-8043-329D333B7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6D8D0D0-90DB-4E11-B774-947DC8B69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0811AA5-1627-41F3-912F-16EDF7029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CC8A513-75E3-4960-80BF-A72D7ED92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8DDB866-0988-44FD-9739-BEC4FEED6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835BDFA-1209-49AC-AC5D-DB2795350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6AD5FA2-6AC0-4AA9-AA47-69CD5217D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25C06A2-7253-430E-906D-CAFFF26C8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E8E8D3-CC04-4AF7-9894-1E94F4A9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AF5463-B34D-4A8A-8E6C-AB07847EC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C44BC8-FEDF-4A68-B030-4854FA962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6A16E9-0A4F-43FB-B807-08587C68A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0FD081-DF4B-46DB-80D6-087E8479B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0582D3-9C5A-4B64-A96C-3CAD814DC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FDE109-AAE8-4DDE-837A-BA1AE049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6F1FBE-1BCF-4E35-BBC6-6ECF75D63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52A3DC-CA6A-4650-9FA3-B2A410063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A07937-69DB-4DD0-9925-5C217951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0733B5-80F7-4C9C-BAEB-3895C903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2A5448-6AD4-4E18-9751-80EC1E974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BE8944-BA7B-4A3E-BD86-7D9482268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0A2FC6-6109-42AB-890C-5AF42A9B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09A6AC-D040-49DA-91B0-56971DB88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5A46B3-0419-47A3-A709-0067057AE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9C8BDF-5E42-408C-8F8F-8FB880C50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C6CFF6-C77D-4912-9D66-ED43DC2F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588E2D-7266-47FA-9BFF-61DA6B54E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B9529B-C430-4F5A-8998-064184E3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78CB34-2F31-475D-BB3F-DBBC7344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655E02-EACE-409F-8FE1-7A2F44C0691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69E159-B862-1FB2-9B2C-26E60429B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C7808D-D7D3-C4C2-930B-E2E5495F68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7ACEFD-D15F-4ACE-856E-4B0E8B623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7030B9-13F0-475C-A9F0-869C651BD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92E046-FD45-42B8-A616-32E41B30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511FB1-7949-44C2-ADAB-07FBEAD4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23B13C-0B7F-4129-BDF6-1F983E1F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B671D27-EF07-41FF-B971-B05F9011C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2AFCAC-88EB-4FD8-B09C-312B07E7B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411A51-BD1C-4000-BD20-D35335F1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89FEDD3-6E8E-4DC4-B2B3-CE30D8811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37B603-BF33-4A4F-8FD5-C591A7BCC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C00996-6873-4F51-BF99-2A583FD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998D7B-0F52-4AFC-B839-27F863C61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71EE4E-4732-4E05-B4C1-AA01522C8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CE78DE-0EE9-4306-B771-6211DBD75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CA5066-C467-4E46-A2F7-85A176DB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92221B6-4574-4124-B84C-5A89C139952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5BC188-8EB9-FD6C-A051-586E773A8B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39D04B-478F-B1E3-A45B-600A0499D1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9F9D2B-78A0-4AC5-B3B5-B46AA82FE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19CA2C-50F5-4B9F-844B-DE3754C8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B4BE7C-75BD-432B-94A5-0A49EAC6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76200</xdr:colOff>
      <xdr:row>58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23E4A899-5373-4D92-8103-A61989EDE69B}"/>
            </a:ext>
          </a:extLst>
        </xdr:cNvPr>
        <xdr:cNvSpPr txBox="1">
          <a:spLocks noChangeArrowheads="1"/>
        </xdr:cNvSpPr>
      </xdr:nvSpPr>
      <xdr:spPr bwMode="auto">
        <a:xfrm>
          <a:off x="1038225" y="11201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16B13A-AF10-449C-B9E5-F803C562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9D7DB8-DED6-448D-8923-41023602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F8C3DD5-C88E-4D3B-AAF1-EFD97D35A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B6EF69-99AB-4917-9446-6551BB63E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0C00A7-D7CD-4249-89A8-C0B1988A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4F0AD7E-F163-4E61-A716-62C12FE3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009696-F525-4BBF-8BFF-1C929AA5F7F0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816EB64-CC14-596D-68C4-8FA647CE68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8F74F0-C561-6D05-D5AE-686605BA6A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72F127-3623-41A9-B3C7-90D186E20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F25290-D075-4EE6-8EA3-226FED9DF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89EB9C-45A0-442F-BD48-D1601E89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F5FDE5-0569-4622-9C7A-B7CB978C8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1DC00F-CA93-4DE8-857B-046C5207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0ADD2E-2A8B-4BE5-BB49-B996960F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DBBD2C-A3B3-4CC8-BB8B-831B44F02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F6D4FAE-A2F8-49B3-8B0B-DE454D424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3F9EE24-1A14-4146-8683-2A445334E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B81F20B-EE1A-478E-96F9-40DDD7BF5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2984F2-3CB3-4E4C-A426-F200F63EF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C15E40D-D6FF-4DDC-94EF-CEFBE6C1B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9ADDC79-40C6-47CA-962D-7951C3518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A62DF5C-A9C4-499B-BE13-2D7FB0FE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2EDC55-0B3E-416E-9D33-B7E14C518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08B2D7-3E2F-4132-8EDE-AEBB055C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BDAAE6-AA13-43A5-BE06-2AF79AAF5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600075</xdr:colOff>
      <xdr:row>58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77EDD1B-ADAE-4ED1-B16E-0D5A7DCC2932}"/>
            </a:ext>
          </a:extLst>
        </xdr:cNvPr>
        <xdr:cNvSpPr txBox="1">
          <a:spLocks noChangeArrowheads="1"/>
        </xdr:cNvSpPr>
      </xdr:nvSpPr>
      <xdr:spPr bwMode="auto">
        <a:xfrm>
          <a:off x="1038225" y="1117282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6C4E9-F9A3-4890-A401-35ACF9FE9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2B6E0A-10EB-4D2B-9176-405371BD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B95736-4B4E-4D5C-8D2F-179EEDDC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0DE2C3-8362-4C5F-8EAB-6B4A31B15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47</xdr:row>
      <xdr:rowOff>0</xdr:rowOff>
    </xdr:from>
    <xdr:to>
      <xdr:col>26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7DDD49-DD45-484C-AB49-8262FDC69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90FDEC-295F-467D-BE0F-14B990825EC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D9FCDA4-5625-8BE8-7543-20D45E94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A9131B-97DD-1180-D6DB-9829FEEF75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47F3F8C-2AE2-4279-A76B-228D8DF8F40B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1A2094-15EC-4C8F-A068-C33BE01B4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849088-C00C-451D-8CB2-945D583F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5BEEC8-3BE2-4464-94A6-CC5A250D5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9D0454-B566-4E2D-B032-23D32C4C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20321-B3CB-4E94-BE06-258395DD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983061-4806-4474-BECA-8C2784F9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E26DC8-6C3F-4CE7-AF7B-78EE5740F47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816370A-E8DA-B724-8813-8CD5D64E76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DFD1713-BB72-4FBD-1BAC-37C52170D8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E7BCAD-784E-469D-8D8A-68AAC1208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0BFF28-ADD1-4695-BFF1-62EA61EE0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B5482F-D93E-445F-B822-1D7759ED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77CC76-CD68-4500-9290-D6353634B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BF4B07-3659-4E42-8F8A-B07566C8D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206607-DBB7-408F-9CCB-82E8A8CFC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D77981-0648-4D7C-918A-0C3153189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8FAB019-A94F-408A-893E-B74AD17A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2523657-9386-46D5-A720-CE6EA9310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F6AC58A-55B2-47C8-952E-521CF73EF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F6E8D3A-EFEF-40F0-9ED5-84531793F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4018508-7503-4EAF-AB1A-F1D1BD5B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854C941-03D5-4566-993C-95B3AD3BC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FB69CA3-2648-49BE-BED2-042E052C1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5050369-55FF-4083-A4C4-F131CD5B8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5B90D6-71F1-446D-8603-52743BE19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F02682-F881-426E-8D76-4AC7C41D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077D14-0DE7-4DDA-8FC9-D822E73C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208E42-943B-4097-81B2-0EBF91A86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6F87FA22-AD10-4F66-ACD8-B2C5535DB14D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6F8E27-AF74-4299-8D1F-5949E6621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C25594-3205-4D28-8E39-243820E1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C7058A-CDAE-4170-AF34-E48B0F433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7F85F3-8B89-436E-B500-A650BF279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47</xdr:row>
      <xdr:rowOff>0</xdr:rowOff>
    </xdr:from>
    <xdr:to>
      <xdr:col>26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D546CF-8B20-4689-A2B6-32510B2C7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C040E5-8200-40F1-8635-C83D4E0CE35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B6CE5CA-643F-6568-FDA0-D4FC85D7B9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AF8F1E-5ACD-59C8-3AFB-1CA4EA72D6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C8E039-2DF7-4C46-BB3A-425B2F15E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47</xdr:row>
      <xdr:rowOff>419099</xdr:rowOff>
    </xdr:from>
    <xdr:to>
      <xdr:col>27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B0A705B-250C-49B5-9D71-538C93512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69B2E7-4C5D-4F62-8698-BB1F1C34D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59DE4AD-96BB-4B45-B520-5C1BBBD5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18DA62-256E-42F3-89AE-31C7FB73D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2C64FD0-8A84-4DC1-AC33-CA858F94F0B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0E4337-22C2-E584-902F-7005A0E458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6AA83D-3098-EF04-B988-A46774E280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9069-85CB-44D9-83E0-4BF0E10B0FF3}">
  <dimension ref="B1:M61"/>
  <sheetViews>
    <sheetView showGridLines="0" tabSelected="1" workbookViewId="0">
      <selection activeCell="A2" sqref="A2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M30/M24</f>
        <v>#DIV/0!</v>
      </c>
    </row>
    <row r="3" spans="2:13" ht="36" x14ac:dyDescent="0.55000000000000004">
      <c r="B3" s="2" t="s">
        <v>42</v>
      </c>
    </row>
    <row r="4" spans="2:13" ht="24" x14ac:dyDescent="0.4">
      <c r="B4" s="3" t="s">
        <v>200</v>
      </c>
    </row>
    <row r="5" spans="2:13" x14ac:dyDescent="0.25">
      <c r="B5" s="4"/>
    </row>
    <row r="6" spans="2:13" ht="19.5" thickBot="1" x14ac:dyDescent="0.35">
      <c r="B6" s="6" t="s">
        <v>381</v>
      </c>
    </row>
    <row r="8" spans="2:13" ht="15.75" x14ac:dyDescent="0.25">
      <c r="B8" s="5" t="s">
        <v>294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382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376</v>
      </c>
    </row>
    <row r="17" spans="2:2" ht="18.75" x14ac:dyDescent="0.3">
      <c r="B17" s="7"/>
    </row>
    <row r="18" spans="2:2" ht="15.75" x14ac:dyDescent="0.25">
      <c r="B18" s="5" t="s">
        <v>377</v>
      </c>
    </row>
    <row r="19" spans="2:2" ht="15.75" x14ac:dyDescent="0.25">
      <c r="B19" s="5" t="s">
        <v>378</v>
      </c>
    </row>
    <row r="20" spans="2:2" ht="15.75" x14ac:dyDescent="0.25">
      <c r="B20" s="5" t="s">
        <v>379</v>
      </c>
    </row>
    <row r="21" spans="2:2" ht="15.75" x14ac:dyDescent="0.25">
      <c r="B21" s="5" t="s">
        <v>380</v>
      </c>
    </row>
    <row r="22" spans="2:2" ht="15.75" x14ac:dyDescent="0.25">
      <c r="B22" s="5"/>
    </row>
    <row r="23" spans="2:2" ht="19.5" thickBot="1" x14ac:dyDescent="0.35">
      <c r="B23" s="6" t="s">
        <v>383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295</v>
      </c>
    </row>
    <row r="27" spans="2:2" ht="15.75" x14ac:dyDescent="0.25">
      <c r="B27" s="5" t="s">
        <v>296</v>
      </c>
    </row>
    <row r="28" spans="2:2" ht="15.75" x14ac:dyDescent="0.25">
      <c r="B28" s="5" t="s">
        <v>297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298</v>
      </c>
    </row>
    <row r="43" spans="2:2" ht="15.75" x14ac:dyDescent="0.25">
      <c r="B43" s="5" t="s">
        <v>299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300</v>
      </c>
    </row>
    <row r="49" spans="2:2" ht="15.75" x14ac:dyDescent="0.25">
      <c r="B49" s="5" t="s">
        <v>301</v>
      </c>
    </row>
    <row r="50" spans="2:2" ht="15.75" x14ac:dyDescent="0.25">
      <c r="B50" s="8" t="s">
        <v>293</v>
      </c>
    </row>
    <row r="51" spans="2:2" ht="15.75" x14ac:dyDescent="0.25">
      <c r="B51" s="5" t="s">
        <v>302</v>
      </c>
    </row>
    <row r="52" spans="2:2" ht="15.75" x14ac:dyDescent="0.25">
      <c r="B52" s="8" t="s">
        <v>20</v>
      </c>
    </row>
    <row r="53" spans="2:2" ht="31.5" x14ac:dyDescent="0.25">
      <c r="B53" s="9" t="s">
        <v>21</v>
      </c>
    </row>
    <row r="54" spans="2:2" ht="15.75" x14ac:dyDescent="0.25">
      <c r="B54" s="8" t="s">
        <v>22</v>
      </c>
    </row>
    <row r="55" spans="2:2" ht="15.75" x14ac:dyDescent="0.25">
      <c r="B55" s="5" t="s">
        <v>303</v>
      </c>
    </row>
    <row r="56" spans="2:2" ht="15.75" x14ac:dyDescent="0.25">
      <c r="B56" s="5" t="s">
        <v>304</v>
      </c>
    </row>
    <row r="57" spans="2:2" ht="15.75" x14ac:dyDescent="0.25">
      <c r="B57" s="5" t="s">
        <v>305</v>
      </c>
    </row>
    <row r="58" spans="2:2" ht="15.75" x14ac:dyDescent="0.25">
      <c r="B58" s="5" t="s">
        <v>306</v>
      </c>
    </row>
    <row r="59" spans="2:2" ht="15.75" x14ac:dyDescent="0.25">
      <c r="B59" s="5" t="s">
        <v>23</v>
      </c>
    </row>
    <row r="60" spans="2:2" ht="15.75" x14ac:dyDescent="0.25">
      <c r="B60" s="5" t="s">
        <v>24</v>
      </c>
    </row>
    <row r="61" spans="2:2" ht="15.75" x14ac:dyDescent="0.25">
      <c r="B61" s="5" t="s">
        <v>25</v>
      </c>
    </row>
  </sheetData>
  <hyperlinks>
    <hyperlink ref="B13" location="'Plazas aloj islas cat y tipolog'!A1" tooltip="Plazas alojativas Canarias e islas" display="Plazas alojativas Canarias e islas" xr:uid="{21185B8A-216B-4BC8-81EF-DC996961351A}"/>
    <hyperlink ref="B26" location="'Viajeros entr evol mensu TF'!A1" tooltip="Evolución mensual de viajeros entrentrados en Tenerife según lugar de residencia" display="Evolución mensual de viajeros entrados en Tenerife según lugar de residencia" xr:uid="{80DE800D-1E15-4BD6-B51F-6B12E7D28F7C}"/>
    <hyperlink ref="B14" location="'Establecim aloj islas cat y tip'!A1" tooltip="Establecimientos alojativos Canarias e islas" display="Establecimientos alojativos Canarias e islas" xr:uid="{AFBE56B5-ACC7-4145-A7CB-E4954642BCF7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5C07948-DD4D-47AB-9AB4-CA95076218B6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63B7263E-D907-40D5-A163-3A59F3ED946E}"/>
    <hyperlink ref="B44" location="'Pernoctaciones lugar reside'!A1" tooltip="Pernoctaciones registradas en establecimientos alojativos de Canarias e islas según tipología y categoría" display="'Pernoctaciones lugar reside'!A1" xr:uid="{AD5B7E4C-0CA0-446C-AC5C-E5099D43E428}"/>
    <hyperlink ref="B8" location="'Resumen indicadores'!A1" tooltip="Resumen indicadores Tenerife" display="Resumen indicadores Tenerife" xr:uid="{9E25241E-A805-4A2C-B09E-6D03723F1BA1}"/>
    <hyperlink ref="B9" location="'Resumen indicadores municipios '!A1" tooltip="Resumen indicadores municipios Tenerife" display="Resumen indicadores municipios Tenerife" xr:uid="{97289A50-1B0A-4781-B9E7-4D0AC7F6AB59}"/>
    <hyperlink ref="B27" location="'Viajeros entr evol mensu TF cat'!A1" tooltip="Evolución mensual de viajeros entrentrados en Tenerife según lugar de residencia" display="'Viajeros entr evol mensu TF cat'!A1" xr:uid="{37DD327B-5982-4188-8A3C-DF6C15EEFD49}"/>
    <hyperlink ref="B28" location="'Viajeros entr evol anual TF cat'!A1" tooltip="Evolución mensual de viajeros entrentrados en Tenerife según lugar de residencia" display="'Viajeros entr evol anual TF cat'!A1" xr:uid="{6F23169A-4A0D-4FB1-A7AC-C77B075D954C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F270827-2DC1-410B-968C-9F0EA3E88270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AEFADAC-BEC0-4961-BDA7-7C06330B1AEE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BD15FDF-F9E3-4A21-8924-B7B53215AF3D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D6FF792-07AF-4AD3-BE8C-B2C23AC5B6F9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F1BBFFB-C3AF-426F-9791-C188F8A0AB3C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C2AC915-17EE-42E6-A582-24F598FDF5DE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AD22AE0-8BF8-4431-8C42-95B9979398B4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D9064E7-DE37-4200-AF78-9864D19A8A1E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F40CA52-2CC4-4257-9C1B-4B32FDA750A8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0E9A7C6-6371-4D5B-908D-E409CBC2FE89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0B98620-044E-4A09-A9A9-A27CDA57F459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A78B0A6-6872-444F-A5B7-71FE811C98C3}"/>
    <hyperlink ref="B42" location="'Pernoctaciones evol mensu TF'!A1" tooltip="Evolución mensual de pernoctaciones en Tenerife según lugar de residencia" display="'Pernoctaciones evol mensu TF'!A1" xr:uid="{CEDCDF69-B679-4768-965F-2AAFA16B5B64}"/>
    <hyperlink ref="B43" location="'Pernocta evol mensu TF cat'!A1" tooltip="Evolución mensual de pernoctaciones en Tenerife según lugar de residencia" display="'Pernocta evol mensu TF cat'!A1" xr:uid="{BC70DB39-9996-4CE1-ADD5-4BEFEA602E3A}"/>
    <hyperlink ref="B45" location="'Pernoctaciones lugar residen ac'!A1" tooltip="Pernoctaciones registradas en establecimientos alojativos de Canarias e islas según tipología y categoría" display="'Pernoctaciones lugar residen ac'!A1" xr:uid="{CCDA5256-B8E7-4D1D-8F22-82950A2F1618}"/>
    <hyperlink ref="B46" location="'Pernoctaciones lugar reside año'!A1" tooltip="Pernoctaciones registradas en establecimientos alojativos de Canarias e islas según tipología y categoría" display="'Pernoctaciones lugar reside año'!A1" xr:uid="{20FB909B-AA7C-4D41-A1CF-005AD712F7C5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384E370-AE20-4525-8608-AEEA9704124A}"/>
    <hyperlink ref="B48" location="'EM evol menusual lugar resd'!A1" tooltip="Evolución mensual de estancia media en Tenerife según lugar de residencia" display="'EM evol menusual lugar resd'!A1" xr:uid="{4424659E-B437-4CD9-8DF1-C44F005F8622}"/>
    <hyperlink ref="B49" location="'EM evol mensu TF cat '!A1" tooltip="Evolución mensual de estancia media en Tenerife según lugar de residencia" display="'EM evol mensu TF cat '!A1" xr:uid="{46142696-2D79-4B68-8A7E-C6EA5CC015AA}"/>
    <hyperlink ref="B51" location="'tasa de ocupación evol mens'!A1" tooltip="Evolución mensual de estancia media en Tenerife según lugar de residencia" display="'tasa de ocupación evol mens'!A1" xr:uid="{54668D6B-8BDA-4D1E-A237-5DE464D605CB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2DD6D81-D996-47DF-A84E-BD312051ADC2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EBAF8B8-D4A7-4BF4-825C-41DF45064622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8104C98-E3B0-4AFB-9EA5-2454727E883F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3DF6EB7-E8CD-4580-8355-EA0A7D998A2F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84EDF185-BDB4-4C7D-9615-99752F6D6D80}"/>
    <hyperlink ref="B18" location="'plazas aut munic cuota aloj'!A1" display="Plazas turísticas inscritas* según tipología del establecimiento - Distribución por Municipios" xr:uid="{D73D9B52-9AC9-4624-AD74-1AA00CA1C898}"/>
    <hyperlink ref="B19" location="'plazas aut municipio x cat'!A1" display="Plazas turísticas inscritas* según tipología y categoría del establecimiento - Distribución por Municipios" xr:uid="{1B2EEA32-E9B0-446C-93DB-2800586FDD1E}"/>
    <hyperlink ref="B20" location="'estab aut munic cuota aloj'!A1" display="Establecimientos turísticos inscrtios* según tipología del establecimiento - Distribución por Municipios" xr:uid="{4F0CF29F-D8AB-48C6-BAE0-097CF7234D12}"/>
    <hyperlink ref="B21" location="'estab aut municipio x tip y cat'!A1" display="Establecimientos turísticos inscrtios* según tipología y categoría del establecimiento - Distribución por Municipios" xr:uid="{829CC27E-B9F2-425A-A925-1694E29222A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C825-84FD-4CE8-BBE2-0C2C5C201799}">
  <sheetPr>
    <tabColor rgb="FF92D050"/>
  </sheetPr>
  <dimension ref="A1:O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27" t="s">
        <v>365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4" s="4" customFormat="1" ht="6" customHeight="1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</row>
    <row r="5" spans="2:14" s="4" customFormat="1" x14ac:dyDescent="0.25">
      <c r="B5" s="328" t="s">
        <v>310</v>
      </c>
      <c r="C5" s="329" t="s">
        <v>0</v>
      </c>
      <c r="D5" s="330"/>
      <c r="E5" s="329" t="s">
        <v>183</v>
      </c>
      <c r="F5" s="330"/>
      <c r="G5" s="329" t="s">
        <v>184</v>
      </c>
      <c r="H5" s="330"/>
      <c r="I5" s="329" t="s">
        <v>311</v>
      </c>
      <c r="J5" s="330"/>
      <c r="K5" s="329" t="s">
        <v>312</v>
      </c>
      <c r="L5" s="330"/>
      <c r="M5" s="329" t="s">
        <v>313</v>
      </c>
      <c r="N5" s="330"/>
    </row>
    <row r="6" spans="2:14" s="4" customFormat="1" ht="27" x14ac:dyDescent="0.25">
      <c r="B6" s="328"/>
      <c r="C6" s="266" t="s">
        <v>366</v>
      </c>
      <c r="D6" s="267" t="s">
        <v>315</v>
      </c>
      <c r="E6" s="266" t="str">
        <f>C6</f>
        <v>Establecimientos</v>
      </c>
      <c r="F6" s="267" t="s">
        <v>315</v>
      </c>
      <c r="G6" s="266" t="str">
        <f>E6</f>
        <v>Establecimientos</v>
      </c>
      <c r="H6" s="267" t="s">
        <v>315</v>
      </c>
      <c r="I6" s="266" t="str">
        <f>G6</f>
        <v>Establecimientos</v>
      </c>
      <c r="J6" s="267" t="s">
        <v>315</v>
      </c>
      <c r="K6" s="266" t="str">
        <f>G6</f>
        <v>Establecimientos</v>
      </c>
      <c r="L6" s="267" t="s">
        <v>315</v>
      </c>
      <c r="M6" s="266" t="str">
        <f>K6</f>
        <v>Establecimientos</v>
      </c>
      <c r="N6" s="267" t="s">
        <v>315</v>
      </c>
    </row>
    <row r="7" spans="2:14" s="271" customFormat="1" ht="15.75" x14ac:dyDescent="0.25">
      <c r="B7" s="268" t="s">
        <v>316</v>
      </c>
      <c r="C7" s="269">
        <v>25482</v>
      </c>
      <c r="D7" s="270">
        <v>1</v>
      </c>
      <c r="E7" s="269">
        <v>280</v>
      </c>
      <c r="F7" s="270">
        <v>1</v>
      </c>
      <c r="G7" s="269">
        <v>228</v>
      </c>
      <c r="H7" s="270">
        <v>1</v>
      </c>
      <c r="I7" s="269">
        <v>24785</v>
      </c>
      <c r="J7" s="270">
        <v>1</v>
      </c>
      <c r="K7" s="269">
        <v>23</v>
      </c>
      <c r="L7" s="270">
        <v>1</v>
      </c>
      <c r="M7" s="269">
        <v>166</v>
      </c>
      <c r="N7" s="270">
        <v>1</v>
      </c>
    </row>
    <row r="8" spans="2:14" s="4" customFormat="1" x14ac:dyDescent="0.25">
      <c r="B8" s="272" t="s">
        <v>40</v>
      </c>
      <c r="C8" s="273">
        <v>4641</v>
      </c>
      <c r="D8" s="274">
        <v>0.18212856133741465</v>
      </c>
      <c r="E8" s="275">
        <v>68</v>
      </c>
      <c r="F8" s="274">
        <v>0.24285714285714285</v>
      </c>
      <c r="G8" s="275">
        <v>50</v>
      </c>
      <c r="H8" s="274">
        <v>0.21929824561403508</v>
      </c>
      <c r="I8" s="275">
        <v>4519</v>
      </c>
      <c r="J8" s="274">
        <v>0.18232802098043172</v>
      </c>
      <c r="K8" s="275">
        <v>1</v>
      </c>
      <c r="L8" s="274">
        <v>4.3478260869565216E-2</v>
      </c>
      <c r="M8" s="275">
        <v>3</v>
      </c>
      <c r="N8" s="274">
        <v>1.8072289156626505E-2</v>
      </c>
    </row>
    <row r="9" spans="2:14" s="4" customFormat="1" x14ac:dyDescent="0.25">
      <c r="B9" s="272" t="s">
        <v>317</v>
      </c>
      <c r="C9" s="273">
        <v>61</v>
      </c>
      <c r="D9" s="274">
        <v>2.393846636841692E-3</v>
      </c>
      <c r="E9" s="275">
        <v>0</v>
      </c>
      <c r="F9" s="274">
        <v>0</v>
      </c>
      <c r="G9" s="275">
        <v>0</v>
      </c>
      <c r="H9" s="274">
        <v>0</v>
      </c>
      <c r="I9" s="275">
        <v>58</v>
      </c>
      <c r="J9" s="274">
        <v>2.3401250756505949E-3</v>
      </c>
      <c r="K9" s="275">
        <v>0</v>
      </c>
      <c r="L9" s="274">
        <v>0</v>
      </c>
      <c r="M9" s="275">
        <v>3</v>
      </c>
      <c r="N9" s="274">
        <v>1.8072289156626505E-2</v>
      </c>
    </row>
    <row r="10" spans="2:14" s="4" customFormat="1" x14ac:dyDescent="0.25">
      <c r="B10" s="272" t="s">
        <v>318</v>
      </c>
      <c r="C10" s="273">
        <v>677</v>
      </c>
      <c r="D10" s="274">
        <v>2.6567773330193861E-2</v>
      </c>
      <c r="E10" s="275">
        <v>1</v>
      </c>
      <c r="F10" s="274">
        <v>3.5714285714285713E-3</v>
      </c>
      <c r="G10" s="275">
        <v>6</v>
      </c>
      <c r="H10" s="274">
        <v>2.6315789473684209E-2</v>
      </c>
      <c r="I10" s="275">
        <v>657</v>
      </c>
      <c r="J10" s="274">
        <v>2.650796852935243E-2</v>
      </c>
      <c r="K10" s="275">
        <v>0</v>
      </c>
      <c r="L10" s="274">
        <v>0</v>
      </c>
      <c r="M10" s="275">
        <v>13</v>
      </c>
      <c r="N10" s="274">
        <v>7.8313253012048195E-2</v>
      </c>
    </row>
    <row r="11" spans="2:14" s="4" customFormat="1" x14ac:dyDescent="0.25">
      <c r="B11" s="272" t="s">
        <v>41</v>
      </c>
      <c r="C11" s="273">
        <v>5566</v>
      </c>
      <c r="D11" s="274">
        <v>0.2184286947649321</v>
      </c>
      <c r="E11" s="275">
        <v>43</v>
      </c>
      <c r="F11" s="274">
        <v>0.15357142857142858</v>
      </c>
      <c r="G11" s="275">
        <v>72</v>
      </c>
      <c r="H11" s="274">
        <v>0.31578947368421051</v>
      </c>
      <c r="I11" s="275">
        <v>5445</v>
      </c>
      <c r="J11" s="274">
        <v>0.21968932822271536</v>
      </c>
      <c r="K11" s="275">
        <v>2</v>
      </c>
      <c r="L11" s="274">
        <v>8.6956521739130432E-2</v>
      </c>
      <c r="M11" s="275">
        <v>4</v>
      </c>
      <c r="N11" s="274">
        <v>2.4096385542168676E-2</v>
      </c>
    </row>
    <row r="12" spans="2:14" s="4" customFormat="1" x14ac:dyDescent="0.25">
      <c r="B12" s="272" t="s">
        <v>319</v>
      </c>
      <c r="C12" s="273">
        <v>88</v>
      </c>
      <c r="D12" s="274">
        <v>3.4534180990503098E-3</v>
      </c>
      <c r="E12" s="275">
        <v>1</v>
      </c>
      <c r="F12" s="274">
        <v>3.5714285714285713E-3</v>
      </c>
      <c r="G12" s="275">
        <v>0</v>
      </c>
      <c r="H12" s="274">
        <v>0</v>
      </c>
      <c r="I12" s="275">
        <v>74</v>
      </c>
      <c r="J12" s="274">
        <v>2.985676820657656E-3</v>
      </c>
      <c r="K12" s="275">
        <v>0</v>
      </c>
      <c r="L12" s="274">
        <v>0</v>
      </c>
      <c r="M12" s="275">
        <v>13</v>
      </c>
      <c r="N12" s="274">
        <v>7.8313253012048195E-2</v>
      </c>
    </row>
    <row r="13" spans="2:14" s="4" customFormat="1" x14ac:dyDescent="0.25">
      <c r="B13" s="272" t="s">
        <v>320</v>
      </c>
      <c r="C13" s="273">
        <v>325</v>
      </c>
      <c r="D13" s="274">
        <v>1.2754100933992622E-2</v>
      </c>
      <c r="E13" s="275">
        <v>2</v>
      </c>
      <c r="F13" s="274">
        <v>7.1428571428571426E-3</v>
      </c>
      <c r="G13" s="275">
        <v>3</v>
      </c>
      <c r="H13" s="274">
        <v>1.3157894736842105E-2</v>
      </c>
      <c r="I13" s="275">
        <v>319</v>
      </c>
      <c r="J13" s="274">
        <v>1.2870687916078273E-2</v>
      </c>
      <c r="K13" s="275">
        <v>0</v>
      </c>
      <c r="L13" s="274">
        <v>0</v>
      </c>
      <c r="M13" s="275">
        <v>1</v>
      </c>
      <c r="N13" s="274">
        <v>6.024096385542169E-3</v>
      </c>
    </row>
    <row r="14" spans="2:14" s="4" customFormat="1" x14ac:dyDescent="0.25">
      <c r="B14" s="272" t="s">
        <v>321</v>
      </c>
      <c r="C14" s="273">
        <v>78</v>
      </c>
      <c r="D14" s="274">
        <v>3.0609842241582294E-3</v>
      </c>
      <c r="E14" s="275">
        <v>0</v>
      </c>
      <c r="F14" s="274">
        <v>0</v>
      </c>
      <c r="G14" s="275">
        <v>1</v>
      </c>
      <c r="H14" s="274">
        <v>4.3859649122807015E-3</v>
      </c>
      <c r="I14" s="275">
        <v>70</v>
      </c>
      <c r="J14" s="274">
        <v>2.8242888844058909E-3</v>
      </c>
      <c r="K14" s="275">
        <v>0</v>
      </c>
      <c r="L14" s="274">
        <v>0</v>
      </c>
      <c r="M14" s="275">
        <v>7</v>
      </c>
      <c r="N14" s="274">
        <v>4.2168674698795178E-2</v>
      </c>
    </row>
    <row r="15" spans="2:14" s="4" customFormat="1" x14ac:dyDescent="0.25">
      <c r="B15" s="272" t="s">
        <v>322</v>
      </c>
      <c r="C15" s="273">
        <v>185</v>
      </c>
      <c r="D15" s="274">
        <v>7.2600266855034927E-3</v>
      </c>
      <c r="E15" s="275">
        <v>3</v>
      </c>
      <c r="F15" s="274">
        <v>1.0714285714285714E-2</v>
      </c>
      <c r="G15" s="275">
        <v>5</v>
      </c>
      <c r="H15" s="274">
        <v>2.1929824561403508E-2</v>
      </c>
      <c r="I15" s="275">
        <v>171</v>
      </c>
      <c r="J15" s="274">
        <v>6.8993342747629615E-3</v>
      </c>
      <c r="K15" s="275">
        <v>2</v>
      </c>
      <c r="L15" s="274">
        <v>8.6956521739130432E-2</v>
      </c>
      <c r="M15" s="275">
        <v>4</v>
      </c>
      <c r="N15" s="274">
        <v>2.4096385542168676E-2</v>
      </c>
    </row>
    <row r="16" spans="2:14" s="4" customFormat="1" x14ac:dyDescent="0.25">
      <c r="B16" s="272" t="s">
        <v>42</v>
      </c>
      <c r="C16" s="273">
        <v>1860</v>
      </c>
      <c r="D16" s="274">
        <v>7.2992700729927001E-2</v>
      </c>
      <c r="E16" s="275">
        <v>8</v>
      </c>
      <c r="F16" s="274">
        <v>2.8571428571428571E-2</v>
      </c>
      <c r="G16" s="275">
        <v>8</v>
      </c>
      <c r="H16" s="274">
        <v>3.5087719298245612E-2</v>
      </c>
      <c r="I16" s="275">
        <v>1830</v>
      </c>
      <c r="J16" s="274">
        <v>7.383498083518257E-2</v>
      </c>
      <c r="K16" s="275">
        <v>2</v>
      </c>
      <c r="L16" s="274">
        <v>8.6956521739130432E-2</v>
      </c>
      <c r="M16" s="275">
        <v>12</v>
      </c>
      <c r="N16" s="274">
        <v>7.2289156626506021E-2</v>
      </c>
    </row>
    <row r="17" spans="2:14" s="4" customFormat="1" x14ac:dyDescent="0.25">
      <c r="B17" s="272" t="s">
        <v>323</v>
      </c>
      <c r="C17" s="273">
        <v>82</v>
      </c>
      <c r="D17" s="274">
        <v>3.2179577741150616E-3</v>
      </c>
      <c r="E17" s="275">
        <v>0</v>
      </c>
      <c r="F17" s="274">
        <v>0</v>
      </c>
      <c r="G17" s="275">
        <v>0</v>
      </c>
      <c r="H17" s="274">
        <v>0</v>
      </c>
      <c r="I17" s="275">
        <v>81</v>
      </c>
      <c r="J17" s="274">
        <v>3.2681057090982448E-3</v>
      </c>
      <c r="K17" s="275">
        <v>0</v>
      </c>
      <c r="L17" s="274">
        <v>0</v>
      </c>
      <c r="M17" s="275">
        <v>1</v>
      </c>
      <c r="N17" s="274">
        <v>6.024096385542169E-3</v>
      </c>
    </row>
    <row r="18" spans="2:14" s="4" customFormat="1" x14ac:dyDescent="0.25">
      <c r="B18" s="272" t="s">
        <v>43</v>
      </c>
      <c r="C18" s="273">
        <v>733</v>
      </c>
      <c r="D18" s="274">
        <v>2.8765403029589513E-2</v>
      </c>
      <c r="E18" s="275">
        <v>8</v>
      </c>
      <c r="F18" s="274">
        <v>2.8571428571428571E-2</v>
      </c>
      <c r="G18" s="275">
        <v>0</v>
      </c>
      <c r="H18" s="274">
        <v>0</v>
      </c>
      <c r="I18" s="275">
        <v>712</v>
      </c>
      <c r="J18" s="274">
        <v>2.8727052652814201E-2</v>
      </c>
      <c r="K18" s="275">
        <v>1</v>
      </c>
      <c r="L18" s="274">
        <v>4.3478260869565216E-2</v>
      </c>
      <c r="M18" s="275">
        <v>12</v>
      </c>
      <c r="N18" s="274">
        <v>7.2289156626506021E-2</v>
      </c>
    </row>
    <row r="19" spans="2:14" s="4" customFormat="1" x14ac:dyDescent="0.25">
      <c r="B19" s="272" t="s">
        <v>324</v>
      </c>
      <c r="C19" s="273">
        <v>402</v>
      </c>
      <c r="D19" s="274">
        <v>1.5775841770661644E-2</v>
      </c>
      <c r="E19" s="275">
        <v>1</v>
      </c>
      <c r="F19" s="274">
        <v>3.5714285714285713E-3</v>
      </c>
      <c r="G19" s="275">
        <v>0</v>
      </c>
      <c r="H19" s="274">
        <v>0</v>
      </c>
      <c r="I19" s="275">
        <v>393</v>
      </c>
      <c r="J19" s="274">
        <v>1.585636473673593E-2</v>
      </c>
      <c r="K19" s="275">
        <v>4</v>
      </c>
      <c r="L19" s="274">
        <v>0.17391304347826086</v>
      </c>
      <c r="M19" s="275">
        <v>4</v>
      </c>
      <c r="N19" s="274">
        <v>2.4096385542168676E-2</v>
      </c>
    </row>
    <row r="20" spans="2:14" s="4" customFormat="1" x14ac:dyDescent="0.25">
      <c r="B20" s="272" t="s">
        <v>325</v>
      </c>
      <c r="C20" s="273">
        <v>709</v>
      </c>
      <c r="D20" s="274">
        <v>2.7823561729848522E-2</v>
      </c>
      <c r="E20" s="275">
        <v>4</v>
      </c>
      <c r="F20" s="274">
        <v>1.4285714285714285E-2</v>
      </c>
      <c r="G20" s="275">
        <v>3</v>
      </c>
      <c r="H20" s="274">
        <v>1.3157894736842105E-2</v>
      </c>
      <c r="I20" s="275">
        <v>681</v>
      </c>
      <c r="J20" s="274">
        <v>2.7476296146863022E-2</v>
      </c>
      <c r="K20" s="275">
        <v>0</v>
      </c>
      <c r="L20" s="274">
        <v>0</v>
      </c>
      <c r="M20" s="275">
        <v>21</v>
      </c>
      <c r="N20" s="274">
        <v>0.12650602409638553</v>
      </c>
    </row>
    <row r="21" spans="2:14" s="4" customFormat="1" x14ac:dyDescent="0.25">
      <c r="B21" s="272" t="s">
        <v>326</v>
      </c>
      <c r="C21" s="273">
        <v>1053</v>
      </c>
      <c r="D21" s="274">
        <v>4.1323287026136094E-2</v>
      </c>
      <c r="E21" s="275">
        <v>14</v>
      </c>
      <c r="F21" s="274">
        <v>0.05</v>
      </c>
      <c r="G21" s="275">
        <v>5</v>
      </c>
      <c r="H21" s="274">
        <v>2.1929824561403508E-2</v>
      </c>
      <c r="I21" s="275">
        <v>1022</v>
      </c>
      <c r="J21" s="274">
        <v>4.1234617712326005E-2</v>
      </c>
      <c r="K21" s="275">
        <v>1</v>
      </c>
      <c r="L21" s="274">
        <v>4.3478260869565216E-2</v>
      </c>
      <c r="M21" s="275">
        <v>11</v>
      </c>
      <c r="N21" s="274">
        <v>6.6265060240963861E-2</v>
      </c>
    </row>
    <row r="22" spans="2:14" s="4" customFormat="1" x14ac:dyDescent="0.25">
      <c r="B22" s="272" t="s">
        <v>327</v>
      </c>
      <c r="C22" s="273">
        <v>202</v>
      </c>
      <c r="D22" s="274">
        <v>7.9271642728200292E-3</v>
      </c>
      <c r="E22" s="275">
        <v>0</v>
      </c>
      <c r="F22" s="274">
        <v>0</v>
      </c>
      <c r="G22" s="275">
        <v>0</v>
      </c>
      <c r="H22" s="274">
        <v>0</v>
      </c>
      <c r="I22" s="275">
        <v>197</v>
      </c>
      <c r="J22" s="274">
        <v>7.9483558603994347E-3</v>
      </c>
      <c r="K22" s="275">
        <v>0</v>
      </c>
      <c r="L22" s="274">
        <v>0</v>
      </c>
      <c r="M22" s="275">
        <v>5</v>
      </c>
      <c r="N22" s="274">
        <v>3.0120481927710843E-2</v>
      </c>
    </row>
    <row r="23" spans="2:14" s="4" customFormat="1" x14ac:dyDescent="0.25">
      <c r="B23" s="272" t="s">
        <v>328</v>
      </c>
      <c r="C23" s="273">
        <v>345</v>
      </c>
      <c r="D23" s="274">
        <v>1.3538968683776784E-2</v>
      </c>
      <c r="E23" s="275">
        <v>5</v>
      </c>
      <c r="F23" s="274">
        <v>1.7857142857142856E-2</v>
      </c>
      <c r="G23" s="275">
        <v>3</v>
      </c>
      <c r="H23" s="274">
        <v>1.3157894736842105E-2</v>
      </c>
      <c r="I23" s="275">
        <v>328</v>
      </c>
      <c r="J23" s="274">
        <v>1.3233810772644745E-2</v>
      </c>
      <c r="K23" s="275">
        <v>1</v>
      </c>
      <c r="L23" s="274">
        <v>4.3478260869565216E-2</v>
      </c>
      <c r="M23" s="275">
        <v>8</v>
      </c>
      <c r="N23" s="274">
        <v>4.8192771084337352E-2</v>
      </c>
    </row>
    <row r="24" spans="2:14" s="4" customFormat="1" x14ac:dyDescent="0.25">
      <c r="B24" s="272" t="s">
        <v>44</v>
      </c>
      <c r="C24" s="273">
        <v>1762</v>
      </c>
      <c r="D24" s="274">
        <v>6.9146848755984619E-2</v>
      </c>
      <c r="E24" s="275">
        <v>60</v>
      </c>
      <c r="F24" s="274">
        <v>0.21428571428571427</v>
      </c>
      <c r="G24" s="275">
        <v>24</v>
      </c>
      <c r="H24" s="274">
        <v>0.10526315789473684</v>
      </c>
      <c r="I24" s="275">
        <v>1677</v>
      </c>
      <c r="J24" s="274">
        <v>6.7661892273552557E-2</v>
      </c>
      <c r="K24" s="275">
        <v>0</v>
      </c>
      <c r="L24" s="274">
        <v>0</v>
      </c>
      <c r="M24" s="275">
        <v>1</v>
      </c>
      <c r="N24" s="274">
        <v>6.024096385542169E-3</v>
      </c>
    </row>
    <row r="25" spans="2:14" s="4" customFormat="1" x14ac:dyDescent="0.25">
      <c r="B25" s="272" t="s">
        <v>329</v>
      </c>
      <c r="C25" s="273">
        <v>266</v>
      </c>
      <c r="D25" s="274">
        <v>1.0438741072129346E-2</v>
      </c>
      <c r="E25" s="275">
        <v>5</v>
      </c>
      <c r="F25" s="274">
        <v>1.7857142857142856E-2</v>
      </c>
      <c r="G25" s="275">
        <v>4</v>
      </c>
      <c r="H25" s="274">
        <v>1.7543859649122806E-2</v>
      </c>
      <c r="I25" s="275">
        <v>239</v>
      </c>
      <c r="J25" s="274">
        <v>9.6429291910429694E-3</v>
      </c>
      <c r="K25" s="275">
        <v>3</v>
      </c>
      <c r="L25" s="274">
        <v>0.13043478260869565</v>
      </c>
      <c r="M25" s="275">
        <v>15</v>
      </c>
      <c r="N25" s="274">
        <v>9.036144578313253E-2</v>
      </c>
    </row>
    <row r="26" spans="2:14" s="4" customFormat="1" x14ac:dyDescent="0.25">
      <c r="B26" s="272" t="s">
        <v>330</v>
      </c>
      <c r="C26" s="273">
        <v>385</v>
      </c>
      <c r="D26" s="274">
        <v>1.5108704183345107E-2</v>
      </c>
      <c r="E26" s="275">
        <v>2</v>
      </c>
      <c r="F26" s="274">
        <v>7.1428571428571426E-3</v>
      </c>
      <c r="G26" s="275">
        <v>1</v>
      </c>
      <c r="H26" s="274">
        <v>4.3859649122807015E-3</v>
      </c>
      <c r="I26" s="275">
        <v>378</v>
      </c>
      <c r="J26" s="274">
        <v>1.5251159975791809E-2</v>
      </c>
      <c r="K26" s="275">
        <v>1</v>
      </c>
      <c r="L26" s="274">
        <v>4.3478260869565216E-2</v>
      </c>
      <c r="M26" s="275">
        <v>3</v>
      </c>
      <c r="N26" s="274">
        <v>1.8072289156626505E-2</v>
      </c>
    </row>
    <row r="27" spans="2:14" s="4" customFormat="1" x14ac:dyDescent="0.25">
      <c r="B27" s="272" t="s">
        <v>331</v>
      </c>
      <c r="C27" s="273">
        <v>57</v>
      </c>
      <c r="D27" s="274">
        <v>2.2368730868848599E-3</v>
      </c>
      <c r="E27" s="275">
        <v>0</v>
      </c>
      <c r="F27" s="274">
        <v>0</v>
      </c>
      <c r="G27" s="275">
        <v>3</v>
      </c>
      <c r="H27" s="274">
        <v>1.3157894736842105E-2</v>
      </c>
      <c r="I27" s="275">
        <v>50</v>
      </c>
      <c r="J27" s="274">
        <v>2.0173492031470646E-3</v>
      </c>
      <c r="K27" s="275">
        <v>1</v>
      </c>
      <c r="L27" s="274">
        <v>4.3478260869565216E-2</v>
      </c>
      <c r="M27" s="275">
        <v>3</v>
      </c>
      <c r="N27" s="274">
        <v>1.8072289156626505E-2</v>
      </c>
    </row>
    <row r="28" spans="2:14" s="4" customFormat="1" x14ac:dyDescent="0.25">
      <c r="B28" s="272" t="s">
        <v>46</v>
      </c>
      <c r="C28" s="273">
        <v>1275</v>
      </c>
      <c r="D28" s="274">
        <v>5.0035319048740284E-2</v>
      </c>
      <c r="E28" s="275">
        <v>7</v>
      </c>
      <c r="F28" s="274">
        <v>2.5000000000000001E-2</v>
      </c>
      <c r="G28" s="275">
        <v>13</v>
      </c>
      <c r="H28" s="274">
        <v>5.701754385964912E-2</v>
      </c>
      <c r="I28" s="275">
        <v>1251</v>
      </c>
      <c r="J28" s="274">
        <v>5.0474077062739563E-2</v>
      </c>
      <c r="K28" s="275">
        <v>1</v>
      </c>
      <c r="L28" s="274">
        <v>4.3478260869565216E-2</v>
      </c>
      <c r="M28" s="275">
        <v>3</v>
      </c>
      <c r="N28" s="274">
        <v>1.8072289156626505E-2</v>
      </c>
    </row>
    <row r="29" spans="2:14" s="4" customFormat="1" x14ac:dyDescent="0.25">
      <c r="B29" s="272" t="s">
        <v>332</v>
      </c>
      <c r="C29" s="273">
        <v>1966</v>
      </c>
      <c r="D29" s="274">
        <v>7.7152499803783067E-2</v>
      </c>
      <c r="E29" s="275">
        <v>32</v>
      </c>
      <c r="F29" s="274">
        <v>0.11428571428571428</v>
      </c>
      <c r="G29" s="275">
        <v>5</v>
      </c>
      <c r="H29" s="274">
        <v>2.1929824561403508E-2</v>
      </c>
      <c r="I29" s="275">
        <v>1926</v>
      </c>
      <c r="J29" s="274">
        <v>7.7708291305224941E-2</v>
      </c>
      <c r="K29" s="275">
        <v>0</v>
      </c>
      <c r="L29" s="274">
        <v>0</v>
      </c>
      <c r="M29" s="275">
        <v>3</v>
      </c>
      <c r="N29" s="274">
        <v>1.8072289156626505E-2</v>
      </c>
    </row>
    <row r="30" spans="2:14" s="4" customFormat="1" x14ac:dyDescent="0.25">
      <c r="B30" s="272" t="s">
        <v>333</v>
      </c>
      <c r="C30" s="273">
        <v>349</v>
      </c>
      <c r="D30" s="274">
        <v>1.3695942233733617E-2</v>
      </c>
      <c r="E30" s="275">
        <v>0</v>
      </c>
      <c r="F30" s="274">
        <v>0</v>
      </c>
      <c r="G30" s="275">
        <v>0</v>
      </c>
      <c r="H30" s="274">
        <v>0</v>
      </c>
      <c r="I30" s="275">
        <v>349</v>
      </c>
      <c r="J30" s="274">
        <v>1.4081097437966513E-2</v>
      </c>
      <c r="K30" s="275">
        <v>0</v>
      </c>
      <c r="L30" s="274">
        <v>0</v>
      </c>
      <c r="M30" s="275">
        <v>0</v>
      </c>
      <c r="N30" s="274">
        <v>0</v>
      </c>
    </row>
    <row r="31" spans="2:14" s="4" customFormat="1" x14ac:dyDescent="0.25">
      <c r="B31" s="272" t="s">
        <v>48</v>
      </c>
      <c r="C31" s="273">
        <v>1300</v>
      </c>
      <c r="D31" s="274">
        <v>5.1016403735970488E-2</v>
      </c>
      <c r="E31" s="275">
        <v>8</v>
      </c>
      <c r="F31" s="274">
        <v>2.8571428571428571E-2</v>
      </c>
      <c r="G31" s="275">
        <v>15</v>
      </c>
      <c r="H31" s="274">
        <v>6.5789473684210523E-2</v>
      </c>
      <c r="I31" s="275">
        <v>1277</v>
      </c>
      <c r="J31" s="274">
        <v>5.1523098648376037E-2</v>
      </c>
      <c r="K31" s="275">
        <v>0</v>
      </c>
      <c r="L31" s="274">
        <v>0</v>
      </c>
      <c r="M31" s="275">
        <v>0</v>
      </c>
      <c r="N31" s="274">
        <v>0</v>
      </c>
    </row>
    <row r="32" spans="2:14" s="4" customFormat="1" x14ac:dyDescent="0.25">
      <c r="B32" s="272" t="s">
        <v>334</v>
      </c>
      <c r="C32" s="273">
        <v>128</v>
      </c>
      <c r="D32" s="274">
        <v>5.0231535986186328E-3</v>
      </c>
      <c r="E32" s="275">
        <v>1</v>
      </c>
      <c r="F32" s="274">
        <v>3.5714285714285713E-3</v>
      </c>
      <c r="G32" s="275">
        <v>0</v>
      </c>
      <c r="H32" s="274">
        <v>0</v>
      </c>
      <c r="I32" s="275">
        <v>126</v>
      </c>
      <c r="J32" s="274">
        <v>5.0837199919306032E-3</v>
      </c>
      <c r="K32" s="275">
        <v>0</v>
      </c>
      <c r="L32" s="274">
        <v>0</v>
      </c>
      <c r="M32" s="275">
        <v>1</v>
      </c>
      <c r="N32" s="274">
        <v>6.024096385542169E-3</v>
      </c>
    </row>
    <row r="33" spans="1:15" s="4" customFormat="1" x14ac:dyDescent="0.25">
      <c r="B33" s="272" t="s">
        <v>335</v>
      </c>
      <c r="C33" s="273">
        <v>124</v>
      </c>
      <c r="D33" s="274">
        <v>4.8661800486618006E-3</v>
      </c>
      <c r="E33" s="275">
        <v>1</v>
      </c>
      <c r="F33" s="274">
        <v>3.5714285714285713E-3</v>
      </c>
      <c r="G33" s="275">
        <v>2</v>
      </c>
      <c r="H33" s="274">
        <v>8.771929824561403E-3</v>
      </c>
      <c r="I33" s="275">
        <v>118</v>
      </c>
      <c r="J33" s="274">
        <v>4.7609441194270729E-3</v>
      </c>
      <c r="K33" s="275">
        <v>1</v>
      </c>
      <c r="L33" s="274">
        <v>4.3478260869565216E-2</v>
      </c>
      <c r="M33" s="275">
        <v>2</v>
      </c>
      <c r="N33" s="274">
        <v>1.2048192771084338E-2</v>
      </c>
    </row>
    <row r="34" spans="1:15" s="4" customFormat="1" x14ac:dyDescent="0.25">
      <c r="B34" s="272" t="s">
        <v>336</v>
      </c>
      <c r="C34" s="273">
        <v>383</v>
      </c>
      <c r="D34" s="274">
        <v>1.503021740836669E-2</v>
      </c>
      <c r="E34" s="275">
        <v>1</v>
      </c>
      <c r="F34" s="274">
        <v>3.5714285714285713E-3</v>
      </c>
      <c r="G34" s="275">
        <v>1</v>
      </c>
      <c r="H34" s="274">
        <v>4.3859649122807015E-3</v>
      </c>
      <c r="I34" s="275">
        <v>376</v>
      </c>
      <c r="J34" s="274">
        <v>1.5170466007665927E-2</v>
      </c>
      <c r="K34" s="275">
        <v>0</v>
      </c>
      <c r="L34" s="274">
        <v>0</v>
      </c>
      <c r="M34" s="275">
        <v>5</v>
      </c>
      <c r="N34" s="274">
        <v>3.0120481927710843E-2</v>
      </c>
    </row>
    <row r="35" spans="1:15" s="4" customFormat="1" x14ac:dyDescent="0.25">
      <c r="B35" s="272" t="s">
        <v>337</v>
      </c>
      <c r="C35" s="273">
        <v>55</v>
      </c>
      <c r="D35" s="274">
        <v>2.1583863119064438E-3</v>
      </c>
      <c r="E35" s="275">
        <v>0</v>
      </c>
      <c r="F35" s="274">
        <v>0</v>
      </c>
      <c r="G35" s="275">
        <v>0</v>
      </c>
      <c r="H35" s="274">
        <v>0</v>
      </c>
      <c r="I35" s="275">
        <v>51</v>
      </c>
      <c r="J35" s="274">
        <v>2.0576961872100061E-3</v>
      </c>
      <c r="K35" s="275">
        <v>1</v>
      </c>
      <c r="L35" s="274">
        <v>4.3478260869565216E-2</v>
      </c>
      <c r="M35" s="275">
        <v>3</v>
      </c>
      <c r="N35" s="274">
        <v>1.8072289156626505E-2</v>
      </c>
    </row>
    <row r="36" spans="1:15" s="4" customFormat="1" x14ac:dyDescent="0.25">
      <c r="B36" s="272" t="s">
        <v>338</v>
      </c>
      <c r="C36" s="273">
        <v>80</v>
      </c>
      <c r="D36" s="274">
        <v>3.1394709991366455E-3</v>
      </c>
      <c r="E36" s="275">
        <v>1</v>
      </c>
      <c r="F36" s="274">
        <v>3.5714285714285713E-3</v>
      </c>
      <c r="G36" s="275">
        <v>3</v>
      </c>
      <c r="H36" s="274">
        <v>1.3157894736842105E-2</v>
      </c>
      <c r="I36" s="275">
        <v>73</v>
      </c>
      <c r="J36" s="274">
        <v>2.9453298365947145E-3</v>
      </c>
      <c r="K36" s="275">
        <v>0</v>
      </c>
      <c r="L36" s="274">
        <v>0</v>
      </c>
      <c r="M36" s="275">
        <v>3</v>
      </c>
      <c r="N36" s="274">
        <v>1.8072289156626505E-2</v>
      </c>
    </row>
    <row r="37" spans="1:15" s="4" customFormat="1" x14ac:dyDescent="0.25">
      <c r="B37" s="272" t="s">
        <v>339</v>
      </c>
      <c r="C37" s="273">
        <v>60</v>
      </c>
      <c r="D37" s="274">
        <v>2.3546032493524842E-3</v>
      </c>
      <c r="E37" s="275">
        <v>0</v>
      </c>
      <c r="F37" s="274">
        <v>0</v>
      </c>
      <c r="G37" s="275">
        <v>0</v>
      </c>
      <c r="H37" s="274">
        <v>0</v>
      </c>
      <c r="I37" s="275">
        <v>59</v>
      </c>
      <c r="J37" s="274">
        <v>2.3804720597135364E-3</v>
      </c>
      <c r="K37" s="275">
        <v>0</v>
      </c>
      <c r="L37" s="274">
        <v>0</v>
      </c>
      <c r="M37" s="275">
        <v>1</v>
      </c>
      <c r="N37" s="274">
        <v>6.024096385542169E-3</v>
      </c>
    </row>
    <row r="38" spans="1:15" s="4" customFormat="1" x14ac:dyDescent="0.25">
      <c r="B38" s="272" t="s">
        <v>340</v>
      </c>
      <c r="C38" s="273">
        <v>77</v>
      </c>
      <c r="D38" s="274">
        <v>3.0217408366690211E-3</v>
      </c>
      <c r="E38" s="275">
        <v>4</v>
      </c>
      <c r="F38" s="274">
        <v>1.4285714285714285E-2</v>
      </c>
      <c r="G38" s="275">
        <v>1</v>
      </c>
      <c r="H38" s="274">
        <v>4.3859649122807015E-3</v>
      </c>
      <c r="I38" s="275">
        <v>70</v>
      </c>
      <c r="J38" s="274">
        <v>2.8242888844058909E-3</v>
      </c>
      <c r="K38" s="275">
        <v>1</v>
      </c>
      <c r="L38" s="274">
        <v>4.3478260869565216E-2</v>
      </c>
      <c r="M38" s="275">
        <v>1</v>
      </c>
      <c r="N38" s="274">
        <v>6.024096385542169E-3</v>
      </c>
    </row>
    <row r="39" spans="1:15" s="4" customFormat="1" ht="15" customHeight="1" x14ac:dyDescent="0.25">
      <c r="B39" s="272" t="s">
        <v>364</v>
      </c>
      <c r="C39" s="273"/>
      <c r="D39" s="274"/>
      <c r="E39" s="275"/>
      <c r="F39" s="274"/>
      <c r="G39" s="275"/>
      <c r="H39" s="274"/>
      <c r="I39" s="275">
        <v>208</v>
      </c>
      <c r="J39" s="274">
        <v>8.3921726850917887E-3</v>
      </c>
      <c r="K39" s="275"/>
      <c r="L39" s="274"/>
      <c r="M39" s="275"/>
      <c r="N39" s="274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79"/>
    </row>
    <row r="41" spans="1:15" s="4" customFormat="1" ht="23.25" customHeight="1" x14ac:dyDescent="0.25">
      <c r="B41" s="346" t="s">
        <v>367</v>
      </c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2F0E-7796-40BC-A2C0-76EAC5C820FD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activeCell="M28" sqref="M28"/>
      <selection pane="topRight" activeCell="M28" sqref="M28"/>
      <selection pane="bottomLeft" activeCell="M28" sqref="M28"/>
      <selection pane="bottomRight" activeCell="C8" sqref="C8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183</v>
      </c>
      <c r="H1" s="1" t="s">
        <v>184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368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</row>
    <row r="4" spans="1:71" s="4" customFormat="1" ht="6" customHeight="1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BR4" s="264"/>
      <c r="BS4" s="264"/>
    </row>
    <row r="5" spans="1:71" s="4" customFormat="1" x14ac:dyDescent="0.25">
      <c r="B5" s="265"/>
      <c r="C5" s="342" t="s">
        <v>0</v>
      </c>
      <c r="D5" s="342"/>
      <c r="E5" s="342"/>
      <c r="F5" s="334" t="s">
        <v>348</v>
      </c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6" t="s">
        <v>349</v>
      </c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8" t="s">
        <v>311</v>
      </c>
      <c r="BL5" s="339"/>
      <c r="BM5" s="339"/>
      <c r="BN5" s="331" t="s">
        <v>312</v>
      </c>
      <c r="BO5" s="332"/>
      <c r="BP5" s="333"/>
      <c r="BQ5" s="338" t="s">
        <v>313</v>
      </c>
      <c r="BR5" s="339"/>
      <c r="BS5" s="339"/>
    </row>
    <row r="6" spans="1:71" s="4" customFormat="1" x14ac:dyDescent="0.25">
      <c r="B6" s="328" t="s">
        <v>310</v>
      </c>
      <c r="C6" s="342"/>
      <c r="D6" s="342"/>
      <c r="E6" s="342"/>
      <c r="F6" s="329" t="s">
        <v>350</v>
      </c>
      <c r="G6" s="328"/>
      <c r="H6" s="330"/>
      <c r="I6" s="329" t="s">
        <v>173</v>
      </c>
      <c r="J6" s="328"/>
      <c r="K6" s="330"/>
      <c r="L6" s="329" t="s">
        <v>351</v>
      </c>
      <c r="M6" s="328"/>
      <c r="N6" s="330"/>
      <c r="O6" s="329" t="s">
        <v>172</v>
      </c>
      <c r="P6" s="328"/>
      <c r="Q6" s="330"/>
      <c r="R6" s="329" t="s">
        <v>170</v>
      </c>
      <c r="S6" s="328"/>
      <c r="T6" s="330"/>
      <c r="U6" s="329" t="s">
        <v>168</v>
      </c>
      <c r="V6" s="328"/>
      <c r="W6" s="330"/>
      <c r="X6" s="329" t="s">
        <v>352</v>
      </c>
      <c r="Y6" s="328"/>
      <c r="Z6" s="330"/>
      <c r="AA6" s="329" t="s">
        <v>353</v>
      </c>
      <c r="AB6" s="328"/>
      <c r="AC6" s="330"/>
      <c r="AD6" s="329" t="s">
        <v>354</v>
      </c>
      <c r="AE6" s="328"/>
      <c r="AF6" s="328"/>
      <c r="AG6" s="331" t="s">
        <v>355</v>
      </c>
      <c r="AH6" s="332"/>
      <c r="AI6" s="333"/>
      <c r="AJ6" s="331" t="s">
        <v>356</v>
      </c>
      <c r="AK6" s="332"/>
      <c r="AL6" s="333"/>
      <c r="AM6" s="331" t="s">
        <v>357</v>
      </c>
      <c r="AN6" s="332"/>
      <c r="AO6" s="333"/>
      <c r="AP6" s="331" t="s">
        <v>358</v>
      </c>
      <c r="AQ6" s="332"/>
      <c r="AR6" s="333"/>
      <c r="AS6" s="331" t="s">
        <v>359</v>
      </c>
      <c r="AT6" s="332"/>
      <c r="AU6" s="333"/>
      <c r="AV6" s="331" t="s">
        <v>172</v>
      </c>
      <c r="AW6" s="332"/>
      <c r="AX6" s="333"/>
      <c r="AY6" s="331" t="s">
        <v>170</v>
      </c>
      <c r="AZ6" s="332"/>
      <c r="BA6" s="333"/>
      <c r="BB6" s="331" t="s">
        <v>168</v>
      </c>
      <c r="BC6" s="332"/>
      <c r="BD6" s="333"/>
      <c r="BE6" s="331" t="s">
        <v>360</v>
      </c>
      <c r="BF6" s="332"/>
      <c r="BG6" s="333"/>
      <c r="BH6" s="331" t="s">
        <v>361</v>
      </c>
      <c r="BI6" s="332"/>
      <c r="BJ6" s="332"/>
      <c r="BK6" s="340"/>
      <c r="BL6" s="328"/>
      <c r="BM6" s="328"/>
      <c r="BN6" s="341"/>
      <c r="BO6" s="342"/>
      <c r="BP6" s="343"/>
      <c r="BQ6" s="340"/>
      <c r="BR6" s="328"/>
      <c r="BS6" s="328"/>
    </row>
    <row r="7" spans="1:71" s="4" customFormat="1" ht="72.75" customHeight="1" x14ac:dyDescent="0.25">
      <c r="B7" s="328"/>
      <c r="C7" s="282" t="s">
        <v>366</v>
      </c>
      <c r="D7" s="283" t="s">
        <v>362</v>
      </c>
      <c r="E7" s="284" t="s">
        <v>363</v>
      </c>
      <c r="F7" s="266" t="s">
        <v>366</v>
      </c>
      <c r="G7" s="285" t="s">
        <v>362</v>
      </c>
      <c r="H7" s="267" t="s">
        <v>363</v>
      </c>
      <c r="I7" s="266" t="s">
        <v>366</v>
      </c>
      <c r="J7" s="285" t="s">
        <v>362</v>
      </c>
      <c r="K7" s="267" t="s">
        <v>363</v>
      </c>
      <c r="L7" s="266" t="s">
        <v>366</v>
      </c>
      <c r="M7" s="285" t="s">
        <v>362</v>
      </c>
      <c r="N7" s="267" t="s">
        <v>363</v>
      </c>
      <c r="O7" s="266" t="s">
        <v>366</v>
      </c>
      <c r="P7" s="285" t="s">
        <v>362</v>
      </c>
      <c r="Q7" s="267" t="s">
        <v>363</v>
      </c>
      <c r="R7" s="266" t="s">
        <v>366</v>
      </c>
      <c r="S7" s="285" t="s">
        <v>362</v>
      </c>
      <c r="T7" s="267" t="s">
        <v>363</v>
      </c>
      <c r="U7" s="266" t="s">
        <v>366</v>
      </c>
      <c r="V7" s="285" t="s">
        <v>362</v>
      </c>
      <c r="W7" s="267" t="s">
        <v>363</v>
      </c>
      <c r="X7" s="266" t="s">
        <v>366</v>
      </c>
      <c r="Y7" s="285" t="s">
        <v>362</v>
      </c>
      <c r="Z7" s="267" t="s">
        <v>363</v>
      </c>
      <c r="AA7" s="266" t="s">
        <v>366</v>
      </c>
      <c r="AB7" s="285" t="s">
        <v>362</v>
      </c>
      <c r="AC7" s="267" t="s">
        <v>363</v>
      </c>
      <c r="AD7" s="266" t="s">
        <v>366</v>
      </c>
      <c r="AE7" s="285" t="s">
        <v>362</v>
      </c>
      <c r="AF7" s="286" t="s">
        <v>363</v>
      </c>
      <c r="AG7" s="287" t="s">
        <v>366</v>
      </c>
      <c r="AH7" s="288" t="s">
        <v>362</v>
      </c>
      <c r="AI7" s="289" t="s">
        <v>363</v>
      </c>
      <c r="AJ7" s="287" t="s">
        <v>366</v>
      </c>
      <c r="AK7" s="288" t="s">
        <v>362</v>
      </c>
      <c r="AL7" s="289" t="s">
        <v>363</v>
      </c>
      <c r="AM7" s="287" t="s">
        <v>366</v>
      </c>
      <c r="AN7" s="288" t="s">
        <v>362</v>
      </c>
      <c r="AO7" s="289" t="s">
        <v>363</v>
      </c>
      <c r="AP7" s="287" t="s">
        <v>366</v>
      </c>
      <c r="AQ7" s="288" t="s">
        <v>362</v>
      </c>
      <c r="AR7" s="289" t="s">
        <v>363</v>
      </c>
      <c r="AS7" s="287" t="s">
        <v>366</v>
      </c>
      <c r="AT7" s="288" t="s">
        <v>362</v>
      </c>
      <c r="AU7" s="289" t="s">
        <v>363</v>
      </c>
      <c r="AV7" s="287" t="s">
        <v>366</v>
      </c>
      <c r="AW7" s="288" t="s">
        <v>362</v>
      </c>
      <c r="AX7" s="289" t="s">
        <v>363</v>
      </c>
      <c r="AY7" s="287" t="s">
        <v>366</v>
      </c>
      <c r="AZ7" s="288" t="s">
        <v>362</v>
      </c>
      <c r="BA7" s="289" t="s">
        <v>363</v>
      </c>
      <c r="BB7" s="287" t="s">
        <v>366</v>
      </c>
      <c r="BC7" s="288" t="s">
        <v>362</v>
      </c>
      <c r="BD7" s="289" t="s">
        <v>363</v>
      </c>
      <c r="BE7" s="287" t="s">
        <v>366</v>
      </c>
      <c r="BF7" s="288" t="s">
        <v>362</v>
      </c>
      <c r="BG7" s="289" t="s">
        <v>363</v>
      </c>
      <c r="BH7" s="287" t="s">
        <v>366</v>
      </c>
      <c r="BI7" s="288" t="s">
        <v>362</v>
      </c>
      <c r="BJ7" s="290" t="s">
        <v>363</v>
      </c>
      <c r="BK7" s="291" t="s">
        <v>366</v>
      </c>
      <c r="BL7" s="285" t="s">
        <v>362</v>
      </c>
      <c r="BM7" s="292" t="s">
        <v>363</v>
      </c>
      <c r="BN7" s="287" t="s">
        <v>366</v>
      </c>
      <c r="BO7" s="283" t="s">
        <v>362</v>
      </c>
      <c r="BP7" s="284" t="s">
        <v>363</v>
      </c>
      <c r="BQ7" s="266" t="s">
        <v>366</v>
      </c>
      <c r="BR7" s="285" t="s">
        <v>362</v>
      </c>
      <c r="BS7" s="267" t="s">
        <v>363</v>
      </c>
    </row>
    <row r="8" spans="1:71" s="271" customFormat="1" ht="15.75" x14ac:dyDescent="0.25">
      <c r="B8" s="268" t="s">
        <v>316</v>
      </c>
      <c r="C8" s="269">
        <v>25485</v>
      </c>
      <c r="D8" s="295">
        <v>4666</v>
      </c>
      <c r="E8" s="294">
        <v>0.22412219607089678</v>
      </c>
      <c r="F8" s="269">
        <v>280</v>
      </c>
      <c r="G8" s="295">
        <v>6</v>
      </c>
      <c r="H8" s="294">
        <v>2.1897810218978186E-2</v>
      </c>
      <c r="I8" s="269">
        <v>43</v>
      </c>
      <c r="J8" s="295">
        <v>1</v>
      </c>
      <c r="K8" s="270">
        <v>2.3809523809523725E-2</v>
      </c>
      <c r="L8" s="269">
        <v>30</v>
      </c>
      <c r="M8" s="295">
        <v>0</v>
      </c>
      <c r="N8" s="270">
        <v>0</v>
      </c>
      <c r="O8" s="269">
        <v>53</v>
      </c>
      <c r="P8" s="295">
        <v>0</v>
      </c>
      <c r="Q8" s="270">
        <v>0</v>
      </c>
      <c r="R8" s="269">
        <v>112</v>
      </c>
      <c r="S8" s="295">
        <v>2</v>
      </c>
      <c r="T8" s="270">
        <v>1.8181818181818077E-2</v>
      </c>
      <c r="U8" s="269">
        <v>17</v>
      </c>
      <c r="V8" s="295">
        <v>1</v>
      </c>
      <c r="W8" s="270">
        <v>6.25E-2</v>
      </c>
      <c r="X8" s="269">
        <v>4</v>
      </c>
      <c r="Y8" s="295">
        <v>0</v>
      </c>
      <c r="Z8" s="270">
        <v>0</v>
      </c>
      <c r="AA8" s="269">
        <v>9</v>
      </c>
      <c r="AB8" s="295">
        <v>1</v>
      </c>
      <c r="AC8" s="270">
        <v>0.125</v>
      </c>
      <c r="AD8" s="269">
        <v>12</v>
      </c>
      <c r="AE8" s="295">
        <v>1</v>
      </c>
      <c r="AF8" s="270">
        <v>9.0909090909090828E-2</v>
      </c>
      <c r="AG8" s="269">
        <v>231</v>
      </c>
      <c r="AH8" s="295">
        <v>4</v>
      </c>
      <c r="AI8" s="270">
        <v>1.7621145374449254E-2</v>
      </c>
      <c r="AJ8" s="269">
        <v>46</v>
      </c>
      <c r="AK8" s="295">
        <v>0</v>
      </c>
      <c r="AL8" s="270">
        <v>0</v>
      </c>
      <c r="AM8" s="269">
        <v>53</v>
      </c>
      <c r="AN8" s="295">
        <v>0</v>
      </c>
      <c r="AO8" s="270">
        <v>0</v>
      </c>
      <c r="AP8" s="269">
        <v>43</v>
      </c>
      <c r="AQ8" s="295">
        <v>0</v>
      </c>
      <c r="AR8" s="270">
        <v>0</v>
      </c>
      <c r="AS8" s="269">
        <v>1</v>
      </c>
      <c r="AT8" s="295">
        <v>0</v>
      </c>
      <c r="AU8" s="270">
        <v>0</v>
      </c>
      <c r="AV8" s="269">
        <v>24</v>
      </c>
      <c r="AW8" s="295">
        <v>0</v>
      </c>
      <c r="AX8" s="270">
        <v>0</v>
      </c>
      <c r="AY8" s="269">
        <v>9</v>
      </c>
      <c r="AZ8" s="295">
        <v>-1</v>
      </c>
      <c r="BA8" s="270">
        <v>-9.9999999999999978E-2</v>
      </c>
      <c r="BB8" s="269">
        <v>4</v>
      </c>
      <c r="BC8" s="295">
        <v>0</v>
      </c>
      <c r="BD8" s="270">
        <v>0</v>
      </c>
      <c r="BE8" s="269">
        <v>33</v>
      </c>
      <c r="BF8" s="295">
        <v>5</v>
      </c>
      <c r="BG8" s="270">
        <v>0.1785714285714286</v>
      </c>
      <c r="BH8" s="269">
        <v>18</v>
      </c>
      <c r="BI8" s="295">
        <v>0</v>
      </c>
      <c r="BJ8" s="270">
        <v>0</v>
      </c>
      <c r="BK8" s="269">
        <v>24785</v>
      </c>
      <c r="BL8" s="295">
        <v>7784</v>
      </c>
      <c r="BM8" s="270">
        <v>0.45785542026939585</v>
      </c>
      <c r="BN8" s="269">
        <v>23</v>
      </c>
      <c r="BO8" s="295">
        <v>1</v>
      </c>
      <c r="BP8" s="270">
        <v>4.5454545454545414E-2</v>
      </c>
      <c r="BQ8" s="269">
        <v>166</v>
      </c>
      <c r="BR8" s="295">
        <v>1</v>
      </c>
      <c r="BS8" s="270">
        <v>1.2195121951219523E-2</v>
      </c>
    </row>
    <row r="9" spans="1:71" s="4" customFormat="1" x14ac:dyDescent="0.25">
      <c r="A9" s="27"/>
      <c r="B9" s="272" t="s">
        <v>40</v>
      </c>
      <c r="C9" s="273">
        <v>4641</v>
      </c>
      <c r="D9" s="276">
        <v>2089</v>
      </c>
      <c r="E9" s="296">
        <v>0.81857366771159867</v>
      </c>
      <c r="F9" s="273">
        <v>68</v>
      </c>
      <c r="G9" s="276">
        <v>2</v>
      </c>
      <c r="H9" s="296">
        <v>3.0303030303030276E-2</v>
      </c>
      <c r="I9" s="275">
        <v>6</v>
      </c>
      <c r="J9" s="276">
        <v>0</v>
      </c>
      <c r="K9" s="296">
        <v>0</v>
      </c>
      <c r="L9" s="275">
        <v>1</v>
      </c>
      <c r="M9" s="276">
        <v>0</v>
      </c>
      <c r="N9" s="296">
        <v>0</v>
      </c>
      <c r="O9" s="275">
        <v>8</v>
      </c>
      <c r="P9" s="276">
        <v>0</v>
      </c>
      <c r="Q9" s="296">
        <v>0</v>
      </c>
      <c r="R9" s="275">
        <v>34</v>
      </c>
      <c r="S9" s="276">
        <v>1</v>
      </c>
      <c r="T9" s="296">
        <v>3.0303030303030276E-2</v>
      </c>
      <c r="U9" s="275">
        <v>11</v>
      </c>
      <c r="V9" s="276">
        <v>0</v>
      </c>
      <c r="W9" s="296">
        <v>0</v>
      </c>
      <c r="X9" s="275">
        <v>2</v>
      </c>
      <c r="Y9" s="276">
        <v>0</v>
      </c>
      <c r="Z9" s="296">
        <v>0</v>
      </c>
      <c r="AA9" s="275">
        <v>6</v>
      </c>
      <c r="AB9" s="276">
        <v>1</v>
      </c>
      <c r="AC9" s="296">
        <v>0.19999999999999996</v>
      </c>
      <c r="AD9" s="275">
        <v>0</v>
      </c>
      <c r="AE9" s="276">
        <v>0</v>
      </c>
      <c r="AF9" s="296" t="s">
        <v>212</v>
      </c>
      <c r="AG9" s="275">
        <v>50</v>
      </c>
      <c r="AH9" s="276">
        <v>0</v>
      </c>
      <c r="AI9" s="296">
        <v>0</v>
      </c>
      <c r="AJ9" s="275">
        <v>5</v>
      </c>
      <c r="AK9" s="276">
        <v>0</v>
      </c>
      <c r="AL9" s="296">
        <v>0</v>
      </c>
      <c r="AM9" s="275">
        <v>17</v>
      </c>
      <c r="AN9" s="276">
        <v>0</v>
      </c>
      <c r="AO9" s="296">
        <v>0</v>
      </c>
      <c r="AP9" s="275">
        <v>11</v>
      </c>
      <c r="AQ9" s="276">
        <v>0</v>
      </c>
      <c r="AR9" s="296">
        <v>0</v>
      </c>
      <c r="AS9" s="275">
        <v>0</v>
      </c>
      <c r="AT9" s="276">
        <v>0</v>
      </c>
      <c r="AU9" s="296" t="s">
        <v>212</v>
      </c>
      <c r="AV9" s="275">
        <v>10</v>
      </c>
      <c r="AW9" s="276">
        <v>0</v>
      </c>
      <c r="AX9" s="296">
        <v>0</v>
      </c>
      <c r="AY9" s="275">
        <v>1</v>
      </c>
      <c r="AZ9" s="276">
        <v>0</v>
      </c>
      <c r="BA9" s="296">
        <v>0</v>
      </c>
      <c r="BB9" s="275">
        <v>1</v>
      </c>
      <c r="BC9" s="276">
        <v>0</v>
      </c>
      <c r="BD9" s="296">
        <v>0</v>
      </c>
      <c r="BE9" s="275">
        <v>1</v>
      </c>
      <c r="BF9" s="276">
        <v>0</v>
      </c>
      <c r="BG9" s="296">
        <v>0</v>
      </c>
      <c r="BH9" s="275">
        <v>4</v>
      </c>
      <c r="BI9" s="276">
        <v>0</v>
      </c>
      <c r="BJ9" s="296">
        <v>0</v>
      </c>
      <c r="BK9" s="275">
        <v>4519</v>
      </c>
      <c r="BL9" s="276">
        <v>1394</v>
      </c>
      <c r="BM9" s="296">
        <v>0.44608000000000003</v>
      </c>
      <c r="BN9" s="275">
        <v>1</v>
      </c>
      <c r="BO9" s="276">
        <v>0</v>
      </c>
      <c r="BP9" s="296">
        <v>0</v>
      </c>
      <c r="BQ9" s="275">
        <v>3</v>
      </c>
      <c r="BR9" s="276">
        <v>-1</v>
      </c>
      <c r="BS9" s="296">
        <v>-0.25</v>
      </c>
    </row>
    <row r="10" spans="1:71" s="4" customFormat="1" x14ac:dyDescent="0.25">
      <c r="A10" s="27"/>
      <c r="B10" s="272" t="s">
        <v>317</v>
      </c>
      <c r="C10" s="273">
        <v>61</v>
      </c>
      <c r="D10" s="276">
        <v>-12</v>
      </c>
      <c r="E10" s="296">
        <v>-0.16438356164383561</v>
      </c>
      <c r="F10" s="273">
        <v>0</v>
      </c>
      <c r="G10" s="276">
        <v>0</v>
      </c>
      <c r="H10" s="296" t="s">
        <v>212</v>
      </c>
      <c r="I10" s="275">
        <v>0</v>
      </c>
      <c r="J10" s="276">
        <v>0</v>
      </c>
      <c r="K10" s="296" t="s">
        <v>212</v>
      </c>
      <c r="L10" s="275">
        <v>0</v>
      </c>
      <c r="M10" s="276">
        <v>0</v>
      </c>
      <c r="N10" s="296" t="s">
        <v>212</v>
      </c>
      <c r="O10" s="275">
        <v>0</v>
      </c>
      <c r="P10" s="276">
        <v>0</v>
      </c>
      <c r="Q10" s="296" t="s">
        <v>212</v>
      </c>
      <c r="R10" s="275">
        <v>0</v>
      </c>
      <c r="S10" s="276">
        <v>0</v>
      </c>
      <c r="T10" s="296" t="s">
        <v>212</v>
      </c>
      <c r="U10" s="275">
        <v>0</v>
      </c>
      <c r="V10" s="276">
        <v>0</v>
      </c>
      <c r="W10" s="296" t="s">
        <v>212</v>
      </c>
      <c r="X10" s="275">
        <v>0</v>
      </c>
      <c r="Y10" s="276">
        <v>0</v>
      </c>
      <c r="Z10" s="296" t="s">
        <v>212</v>
      </c>
      <c r="AA10" s="275">
        <v>0</v>
      </c>
      <c r="AB10" s="276">
        <v>0</v>
      </c>
      <c r="AC10" s="296" t="s">
        <v>212</v>
      </c>
      <c r="AD10" s="275">
        <v>0</v>
      </c>
      <c r="AE10" s="276">
        <v>0</v>
      </c>
      <c r="AF10" s="296" t="s">
        <v>212</v>
      </c>
      <c r="AG10" s="275">
        <v>0</v>
      </c>
      <c r="AH10" s="276">
        <v>0</v>
      </c>
      <c r="AI10" s="296" t="s">
        <v>212</v>
      </c>
      <c r="AJ10" s="275">
        <v>0</v>
      </c>
      <c r="AK10" s="276">
        <v>0</v>
      </c>
      <c r="AL10" s="296" t="s">
        <v>212</v>
      </c>
      <c r="AM10" s="275">
        <v>0</v>
      </c>
      <c r="AN10" s="276">
        <v>0</v>
      </c>
      <c r="AO10" s="296" t="s">
        <v>212</v>
      </c>
      <c r="AP10" s="275">
        <v>0</v>
      </c>
      <c r="AQ10" s="276">
        <v>0</v>
      </c>
      <c r="AR10" s="296" t="s">
        <v>212</v>
      </c>
      <c r="AS10" s="275">
        <v>0</v>
      </c>
      <c r="AT10" s="276">
        <v>0</v>
      </c>
      <c r="AU10" s="296" t="s">
        <v>212</v>
      </c>
      <c r="AV10" s="275">
        <v>0</v>
      </c>
      <c r="AW10" s="276">
        <v>0</v>
      </c>
      <c r="AX10" s="296" t="s">
        <v>212</v>
      </c>
      <c r="AY10" s="275">
        <v>0</v>
      </c>
      <c r="AZ10" s="276">
        <v>0</v>
      </c>
      <c r="BA10" s="296" t="s">
        <v>212</v>
      </c>
      <c r="BB10" s="275">
        <v>0</v>
      </c>
      <c r="BC10" s="276">
        <v>0</v>
      </c>
      <c r="BD10" s="296" t="s">
        <v>212</v>
      </c>
      <c r="BE10" s="275">
        <v>0</v>
      </c>
      <c r="BF10" s="276">
        <v>0</v>
      </c>
      <c r="BG10" s="296" t="s">
        <v>212</v>
      </c>
      <c r="BH10" s="275">
        <v>0</v>
      </c>
      <c r="BI10" s="276">
        <v>0</v>
      </c>
      <c r="BJ10" s="296" t="s">
        <v>212</v>
      </c>
      <c r="BK10" s="275">
        <v>58</v>
      </c>
      <c r="BL10" s="276">
        <v>23</v>
      </c>
      <c r="BM10" s="296">
        <v>0.65714285714285725</v>
      </c>
      <c r="BN10" s="275">
        <v>0</v>
      </c>
      <c r="BO10" s="276">
        <v>0</v>
      </c>
      <c r="BP10" s="296" t="s">
        <v>212</v>
      </c>
      <c r="BQ10" s="275">
        <v>3</v>
      </c>
      <c r="BR10" s="276">
        <v>0</v>
      </c>
      <c r="BS10" s="296">
        <v>0</v>
      </c>
    </row>
    <row r="11" spans="1:71" s="4" customFormat="1" x14ac:dyDescent="0.25">
      <c r="A11" s="27"/>
      <c r="B11" s="272" t="s">
        <v>318</v>
      </c>
      <c r="C11" s="273">
        <v>677</v>
      </c>
      <c r="D11" s="276">
        <v>358</v>
      </c>
      <c r="E11" s="296">
        <v>1.1222570532915359</v>
      </c>
      <c r="F11" s="273">
        <v>1</v>
      </c>
      <c r="G11" s="276">
        <v>0</v>
      </c>
      <c r="H11" s="296">
        <v>0</v>
      </c>
      <c r="I11" s="275">
        <v>0</v>
      </c>
      <c r="J11" s="276">
        <v>0</v>
      </c>
      <c r="K11" s="296" t="s">
        <v>212</v>
      </c>
      <c r="L11" s="275">
        <v>1</v>
      </c>
      <c r="M11" s="276">
        <v>0</v>
      </c>
      <c r="N11" s="296">
        <v>0</v>
      </c>
      <c r="O11" s="275">
        <v>0</v>
      </c>
      <c r="P11" s="276">
        <v>0</v>
      </c>
      <c r="Q11" s="296" t="s">
        <v>212</v>
      </c>
      <c r="R11" s="275">
        <v>0</v>
      </c>
      <c r="S11" s="276">
        <v>0</v>
      </c>
      <c r="T11" s="296" t="s">
        <v>212</v>
      </c>
      <c r="U11" s="275">
        <v>0</v>
      </c>
      <c r="V11" s="276">
        <v>0</v>
      </c>
      <c r="W11" s="296" t="s">
        <v>212</v>
      </c>
      <c r="X11" s="275">
        <v>0</v>
      </c>
      <c r="Y11" s="276">
        <v>0</v>
      </c>
      <c r="Z11" s="296" t="s">
        <v>212</v>
      </c>
      <c r="AA11" s="275">
        <v>0</v>
      </c>
      <c r="AB11" s="276">
        <v>0</v>
      </c>
      <c r="AC11" s="296" t="s">
        <v>212</v>
      </c>
      <c r="AD11" s="275">
        <v>0</v>
      </c>
      <c r="AE11" s="276">
        <v>0</v>
      </c>
      <c r="AF11" s="296" t="s">
        <v>212</v>
      </c>
      <c r="AG11" s="275">
        <v>6</v>
      </c>
      <c r="AH11" s="276">
        <v>0</v>
      </c>
      <c r="AI11" s="296">
        <v>0</v>
      </c>
      <c r="AJ11" s="275">
        <v>0</v>
      </c>
      <c r="AK11" s="276">
        <v>0</v>
      </c>
      <c r="AL11" s="296" t="s">
        <v>212</v>
      </c>
      <c r="AM11" s="275">
        <v>0</v>
      </c>
      <c r="AN11" s="276">
        <v>0</v>
      </c>
      <c r="AO11" s="296" t="s">
        <v>212</v>
      </c>
      <c r="AP11" s="275">
        <v>0</v>
      </c>
      <c r="AQ11" s="276">
        <v>0</v>
      </c>
      <c r="AR11" s="296" t="s">
        <v>212</v>
      </c>
      <c r="AS11" s="275">
        <v>0</v>
      </c>
      <c r="AT11" s="276">
        <v>0</v>
      </c>
      <c r="AU11" s="296" t="s">
        <v>212</v>
      </c>
      <c r="AV11" s="275">
        <v>0</v>
      </c>
      <c r="AW11" s="276">
        <v>0</v>
      </c>
      <c r="AX11" s="296" t="s">
        <v>212</v>
      </c>
      <c r="AY11" s="275">
        <v>0</v>
      </c>
      <c r="AZ11" s="276">
        <v>0</v>
      </c>
      <c r="BA11" s="296" t="s">
        <v>212</v>
      </c>
      <c r="BB11" s="275">
        <v>0</v>
      </c>
      <c r="BC11" s="276">
        <v>0</v>
      </c>
      <c r="BD11" s="296" t="s">
        <v>212</v>
      </c>
      <c r="BE11" s="275">
        <v>1</v>
      </c>
      <c r="BF11" s="276">
        <v>0</v>
      </c>
      <c r="BG11" s="296">
        <v>0</v>
      </c>
      <c r="BH11" s="275">
        <v>5</v>
      </c>
      <c r="BI11" s="276">
        <v>0</v>
      </c>
      <c r="BJ11" s="296">
        <v>0</v>
      </c>
      <c r="BK11" s="275">
        <v>657</v>
      </c>
      <c r="BL11" s="276">
        <v>176</v>
      </c>
      <c r="BM11" s="296">
        <v>0.36590436590436592</v>
      </c>
      <c r="BN11" s="275">
        <v>0</v>
      </c>
      <c r="BO11" s="276">
        <v>0</v>
      </c>
      <c r="BP11" s="296" t="s">
        <v>212</v>
      </c>
      <c r="BQ11" s="275">
        <v>13</v>
      </c>
      <c r="BR11" s="276">
        <v>-1</v>
      </c>
      <c r="BS11" s="296">
        <v>-7.1428571428571397E-2</v>
      </c>
    </row>
    <row r="12" spans="1:71" s="4" customFormat="1" x14ac:dyDescent="0.25">
      <c r="A12" s="27"/>
      <c r="B12" s="272" t="s">
        <v>41</v>
      </c>
      <c r="C12" s="273">
        <v>5566</v>
      </c>
      <c r="D12" s="276">
        <v>1613</v>
      </c>
      <c r="E12" s="296">
        <v>0.40804452314697692</v>
      </c>
      <c r="F12" s="273">
        <v>43</v>
      </c>
      <c r="G12" s="276">
        <v>0</v>
      </c>
      <c r="H12" s="296">
        <v>0</v>
      </c>
      <c r="I12" s="275">
        <v>10</v>
      </c>
      <c r="J12" s="276">
        <v>0</v>
      </c>
      <c r="K12" s="296">
        <v>0</v>
      </c>
      <c r="L12" s="275">
        <v>2</v>
      </c>
      <c r="M12" s="276">
        <v>0</v>
      </c>
      <c r="N12" s="296">
        <v>0</v>
      </c>
      <c r="O12" s="275">
        <v>7</v>
      </c>
      <c r="P12" s="276">
        <v>-1</v>
      </c>
      <c r="Q12" s="296">
        <v>-0.125</v>
      </c>
      <c r="R12" s="275">
        <v>21</v>
      </c>
      <c r="S12" s="276">
        <v>0</v>
      </c>
      <c r="T12" s="296">
        <v>0</v>
      </c>
      <c r="U12" s="275">
        <v>2</v>
      </c>
      <c r="V12" s="276">
        <v>1</v>
      </c>
      <c r="W12" s="296">
        <v>1</v>
      </c>
      <c r="X12" s="275">
        <v>0</v>
      </c>
      <c r="Y12" s="276">
        <v>0</v>
      </c>
      <c r="Z12" s="296" t="s">
        <v>212</v>
      </c>
      <c r="AA12" s="275">
        <v>1</v>
      </c>
      <c r="AB12" s="276">
        <v>0</v>
      </c>
      <c r="AC12" s="296">
        <v>0</v>
      </c>
      <c r="AD12" s="275">
        <v>0</v>
      </c>
      <c r="AE12" s="276">
        <v>0</v>
      </c>
      <c r="AF12" s="296" t="s">
        <v>212</v>
      </c>
      <c r="AG12" s="275">
        <v>72</v>
      </c>
      <c r="AH12" s="276">
        <v>-1</v>
      </c>
      <c r="AI12" s="296">
        <v>-1.3698630136986356E-2</v>
      </c>
      <c r="AJ12" s="275">
        <v>20</v>
      </c>
      <c r="AK12" s="276">
        <v>0</v>
      </c>
      <c r="AL12" s="296">
        <v>0</v>
      </c>
      <c r="AM12" s="275">
        <v>22</v>
      </c>
      <c r="AN12" s="276">
        <v>0</v>
      </c>
      <c r="AO12" s="296">
        <v>0</v>
      </c>
      <c r="AP12" s="275">
        <v>17</v>
      </c>
      <c r="AQ12" s="276">
        <v>0</v>
      </c>
      <c r="AR12" s="296">
        <v>0</v>
      </c>
      <c r="AS12" s="275">
        <v>1</v>
      </c>
      <c r="AT12" s="276">
        <v>0</v>
      </c>
      <c r="AU12" s="296">
        <v>0</v>
      </c>
      <c r="AV12" s="275">
        <v>9</v>
      </c>
      <c r="AW12" s="276">
        <v>0</v>
      </c>
      <c r="AX12" s="296">
        <v>0</v>
      </c>
      <c r="AY12" s="275">
        <v>3</v>
      </c>
      <c r="AZ12" s="276">
        <v>-1</v>
      </c>
      <c r="BA12" s="296">
        <v>-0.25</v>
      </c>
      <c r="BB12" s="275">
        <v>0</v>
      </c>
      <c r="BC12" s="276">
        <v>0</v>
      </c>
      <c r="BD12" s="296" t="s">
        <v>212</v>
      </c>
      <c r="BE12" s="275">
        <v>0</v>
      </c>
      <c r="BF12" s="276">
        <v>0</v>
      </c>
      <c r="BG12" s="296" t="s">
        <v>212</v>
      </c>
      <c r="BH12" s="275">
        <v>0</v>
      </c>
      <c r="BI12" s="276">
        <v>0</v>
      </c>
      <c r="BJ12" s="296" t="s">
        <v>212</v>
      </c>
      <c r="BK12" s="275">
        <v>5445</v>
      </c>
      <c r="BL12" s="276">
        <v>1464</v>
      </c>
      <c r="BM12" s="296">
        <v>0.36774679728711379</v>
      </c>
      <c r="BN12" s="275">
        <v>2</v>
      </c>
      <c r="BO12" s="276">
        <v>1</v>
      </c>
      <c r="BP12" s="296">
        <v>1</v>
      </c>
      <c r="BQ12" s="275">
        <v>4</v>
      </c>
      <c r="BR12" s="276">
        <v>-1</v>
      </c>
      <c r="BS12" s="296">
        <v>-0.19999999999999996</v>
      </c>
    </row>
    <row r="13" spans="1:71" s="4" customFormat="1" x14ac:dyDescent="0.25">
      <c r="A13" s="29"/>
      <c r="B13" s="272" t="s">
        <v>319</v>
      </c>
      <c r="C13" s="273">
        <v>88</v>
      </c>
      <c r="D13" s="276">
        <v>-32</v>
      </c>
      <c r="E13" s="296">
        <v>-0.26666666666666672</v>
      </c>
      <c r="F13" s="273">
        <v>1</v>
      </c>
      <c r="G13" s="276">
        <v>0</v>
      </c>
      <c r="H13" s="296">
        <v>0</v>
      </c>
      <c r="I13" s="275">
        <v>0</v>
      </c>
      <c r="J13" s="276">
        <v>0</v>
      </c>
      <c r="K13" s="296" t="s">
        <v>212</v>
      </c>
      <c r="L13" s="275">
        <v>0</v>
      </c>
      <c r="M13" s="276">
        <v>0</v>
      </c>
      <c r="N13" s="296" t="s">
        <v>212</v>
      </c>
      <c r="O13" s="275">
        <v>0</v>
      </c>
      <c r="P13" s="276">
        <v>0</v>
      </c>
      <c r="Q13" s="296" t="s">
        <v>212</v>
      </c>
      <c r="R13" s="275">
        <v>0</v>
      </c>
      <c r="S13" s="276">
        <v>0</v>
      </c>
      <c r="T13" s="296" t="s">
        <v>212</v>
      </c>
      <c r="U13" s="275">
        <v>0</v>
      </c>
      <c r="V13" s="276">
        <v>0</v>
      </c>
      <c r="W13" s="296" t="s">
        <v>212</v>
      </c>
      <c r="X13" s="275">
        <v>0</v>
      </c>
      <c r="Y13" s="276">
        <v>0</v>
      </c>
      <c r="Z13" s="296" t="s">
        <v>212</v>
      </c>
      <c r="AA13" s="275">
        <v>1</v>
      </c>
      <c r="AB13" s="276">
        <v>0</v>
      </c>
      <c r="AC13" s="296">
        <v>0</v>
      </c>
      <c r="AD13" s="275">
        <v>0</v>
      </c>
      <c r="AE13" s="276">
        <v>0</v>
      </c>
      <c r="AF13" s="296" t="s">
        <v>212</v>
      </c>
      <c r="AG13" s="275">
        <v>0</v>
      </c>
      <c r="AH13" s="276">
        <v>0</v>
      </c>
      <c r="AI13" s="296" t="s">
        <v>212</v>
      </c>
      <c r="AJ13" s="275">
        <v>0</v>
      </c>
      <c r="AK13" s="276">
        <v>0</v>
      </c>
      <c r="AL13" s="296" t="s">
        <v>212</v>
      </c>
      <c r="AM13" s="275">
        <v>0</v>
      </c>
      <c r="AN13" s="276">
        <v>0</v>
      </c>
      <c r="AO13" s="296" t="s">
        <v>212</v>
      </c>
      <c r="AP13" s="275">
        <v>0</v>
      </c>
      <c r="AQ13" s="276">
        <v>0</v>
      </c>
      <c r="AR13" s="296" t="s">
        <v>212</v>
      </c>
      <c r="AS13" s="275">
        <v>0</v>
      </c>
      <c r="AT13" s="276">
        <v>0</v>
      </c>
      <c r="AU13" s="296" t="s">
        <v>212</v>
      </c>
      <c r="AV13" s="275">
        <v>0</v>
      </c>
      <c r="AW13" s="276">
        <v>0</v>
      </c>
      <c r="AX13" s="296" t="s">
        <v>212</v>
      </c>
      <c r="AY13" s="275">
        <v>0</v>
      </c>
      <c r="AZ13" s="276">
        <v>0</v>
      </c>
      <c r="BA13" s="296" t="s">
        <v>212</v>
      </c>
      <c r="BB13" s="275">
        <v>0</v>
      </c>
      <c r="BC13" s="276">
        <v>0</v>
      </c>
      <c r="BD13" s="296" t="s">
        <v>212</v>
      </c>
      <c r="BE13" s="275">
        <v>0</v>
      </c>
      <c r="BF13" s="276">
        <v>0</v>
      </c>
      <c r="BG13" s="296" t="s">
        <v>212</v>
      </c>
      <c r="BH13" s="275">
        <v>0</v>
      </c>
      <c r="BI13" s="276">
        <v>0</v>
      </c>
      <c r="BJ13" s="296" t="s">
        <v>212</v>
      </c>
      <c r="BK13" s="275">
        <v>74</v>
      </c>
      <c r="BL13" s="276">
        <v>25</v>
      </c>
      <c r="BM13" s="296">
        <v>0.51020408163265296</v>
      </c>
      <c r="BN13" s="275">
        <v>0</v>
      </c>
      <c r="BO13" s="276">
        <v>0</v>
      </c>
      <c r="BP13" s="296" t="s">
        <v>212</v>
      </c>
      <c r="BQ13" s="275">
        <v>13</v>
      </c>
      <c r="BR13" s="276">
        <v>2</v>
      </c>
      <c r="BS13" s="296">
        <v>0.18181818181818188</v>
      </c>
    </row>
    <row r="14" spans="1:71" s="4" customFormat="1" x14ac:dyDescent="0.25">
      <c r="A14" s="29"/>
      <c r="B14" s="272" t="s">
        <v>320</v>
      </c>
      <c r="C14" s="273">
        <v>325</v>
      </c>
      <c r="D14" s="276">
        <v>-177</v>
      </c>
      <c r="E14" s="296">
        <v>-0.35258964143426297</v>
      </c>
      <c r="F14" s="273">
        <v>2</v>
      </c>
      <c r="G14" s="276">
        <v>0</v>
      </c>
      <c r="H14" s="296">
        <v>0</v>
      </c>
      <c r="I14" s="275">
        <v>0</v>
      </c>
      <c r="J14" s="276">
        <v>0</v>
      </c>
      <c r="K14" s="296" t="s">
        <v>212</v>
      </c>
      <c r="L14" s="275">
        <v>0</v>
      </c>
      <c r="M14" s="276">
        <v>0</v>
      </c>
      <c r="N14" s="296" t="s">
        <v>212</v>
      </c>
      <c r="O14" s="275">
        <v>1</v>
      </c>
      <c r="P14" s="276">
        <v>0</v>
      </c>
      <c r="Q14" s="296">
        <v>0</v>
      </c>
      <c r="R14" s="275">
        <v>1</v>
      </c>
      <c r="S14" s="276">
        <v>0</v>
      </c>
      <c r="T14" s="296">
        <v>0</v>
      </c>
      <c r="U14" s="275">
        <v>0</v>
      </c>
      <c r="V14" s="276">
        <v>0</v>
      </c>
      <c r="W14" s="296" t="s">
        <v>212</v>
      </c>
      <c r="X14" s="275">
        <v>0</v>
      </c>
      <c r="Y14" s="276">
        <v>0</v>
      </c>
      <c r="Z14" s="296" t="s">
        <v>212</v>
      </c>
      <c r="AA14" s="275">
        <v>0</v>
      </c>
      <c r="AB14" s="276">
        <v>0</v>
      </c>
      <c r="AC14" s="296" t="s">
        <v>212</v>
      </c>
      <c r="AD14" s="275">
        <v>0</v>
      </c>
      <c r="AE14" s="276">
        <v>0</v>
      </c>
      <c r="AF14" s="296" t="s">
        <v>212</v>
      </c>
      <c r="AG14" s="275">
        <v>3</v>
      </c>
      <c r="AH14" s="276">
        <v>0</v>
      </c>
      <c r="AI14" s="296">
        <v>0</v>
      </c>
      <c r="AJ14" s="275">
        <v>0</v>
      </c>
      <c r="AK14" s="276">
        <v>0</v>
      </c>
      <c r="AL14" s="296" t="s">
        <v>212</v>
      </c>
      <c r="AM14" s="275">
        <v>1</v>
      </c>
      <c r="AN14" s="276">
        <v>0</v>
      </c>
      <c r="AO14" s="296">
        <v>0</v>
      </c>
      <c r="AP14" s="275">
        <v>0</v>
      </c>
      <c r="AQ14" s="276">
        <v>0</v>
      </c>
      <c r="AR14" s="296" t="s">
        <v>212</v>
      </c>
      <c r="AS14" s="275">
        <v>0</v>
      </c>
      <c r="AT14" s="276">
        <v>0</v>
      </c>
      <c r="AU14" s="296" t="s">
        <v>212</v>
      </c>
      <c r="AV14" s="275">
        <v>0</v>
      </c>
      <c r="AW14" s="276">
        <v>0</v>
      </c>
      <c r="AX14" s="296" t="s">
        <v>212</v>
      </c>
      <c r="AY14" s="275">
        <v>0</v>
      </c>
      <c r="AZ14" s="276">
        <v>0</v>
      </c>
      <c r="BA14" s="296" t="s">
        <v>212</v>
      </c>
      <c r="BB14" s="275">
        <v>0</v>
      </c>
      <c r="BC14" s="276">
        <v>0</v>
      </c>
      <c r="BD14" s="296" t="s">
        <v>212</v>
      </c>
      <c r="BE14" s="275">
        <v>2</v>
      </c>
      <c r="BF14" s="276">
        <v>0</v>
      </c>
      <c r="BG14" s="296">
        <v>0</v>
      </c>
      <c r="BH14" s="275">
        <v>0</v>
      </c>
      <c r="BI14" s="276">
        <v>0</v>
      </c>
      <c r="BJ14" s="296" t="s">
        <v>212</v>
      </c>
      <c r="BK14" s="275">
        <v>319</v>
      </c>
      <c r="BL14" s="276">
        <v>149</v>
      </c>
      <c r="BM14" s="296">
        <v>0.87647058823529411</v>
      </c>
      <c r="BN14" s="275">
        <v>0</v>
      </c>
      <c r="BO14" s="276">
        <v>0</v>
      </c>
      <c r="BP14" s="296" t="s">
        <v>212</v>
      </c>
      <c r="BQ14" s="275">
        <v>1</v>
      </c>
      <c r="BR14" s="276">
        <v>-1</v>
      </c>
      <c r="BS14" s="296">
        <v>-0.5</v>
      </c>
    </row>
    <row r="15" spans="1:71" s="4" customFormat="1" x14ac:dyDescent="0.25">
      <c r="A15" s="29"/>
      <c r="B15" s="272" t="s">
        <v>321</v>
      </c>
      <c r="C15" s="273">
        <v>78</v>
      </c>
      <c r="D15" s="276">
        <v>18</v>
      </c>
      <c r="E15" s="296">
        <v>0.30000000000000004</v>
      </c>
      <c r="F15" s="273">
        <v>0</v>
      </c>
      <c r="G15" s="276">
        <v>0</v>
      </c>
      <c r="H15" s="296" t="s">
        <v>212</v>
      </c>
      <c r="I15" s="275">
        <v>0</v>
      </c>
      <c r="J15" s="276">
        <v>0</v>
      </c>
      <c r="K15" s="296" t="s">
        <v>212</v>
      </c>
      <c r="L15" s="275">
        <v>0</v>
      </c>
      <c r="M15" s="276">
        <v>0</v>
      </c>
      <c r="N15" s="296" t="s">
        <v>212</v>
      </c>
      <c r="O15" s="275">
        <v>0</v>
      </c>
      <c r="P15" s="276">
        <v>0</v>
      </c>
      <c r="Q15" s="296" t="s">
        <v>212</v>
      </c>
      <c r="R15" s="275">
        <v>0</v>
      </c>
      <c r="S15" s="276">
        <v>0</v>
      </c>
      <c r="T15" s="296" t="s">
        <v>212</v>
      </c>
      <c r="U15" s="275">
        <v>0</v>
      </c>
      <c r="V15" s="276">
        <v>0</v>
      </c>
      <c r="W15" s="296" t="s">
        <v>212</v>
      </c>
      <c r="X15" s="275">
        <v>0</v>
      </c>
      <c r="Y15" s="276">
        <v>0</v>
      </c>
      <c r="Z15" s="296" t="s">
        <v>212</v>
      </c>
      <c r="AA15" s="275">
        <v>0</v>
      </c>
      <c r="AB15" s="276">
        <v>0</v>
      </c>
      <c r="AC15" s="296" t="s">
        <v>212</v>
      </c>
      <c r="AD15" s="275">
        <v>0</v>
      </c>
      <c r="AE15" s="276">
        <v>0</v>
      </c>
      <c r="AF15" s="296" t="s">
        <v>212</v>
      </c>
      <c r="AG15" s="275">
        <v>1</v>
      </c>
      <c r="AH15" s="276">
        <v>0</v>
      </c>
      <c r="AI15" s="296">
        <v>0</v>
      </c>
      <c r="AJ15" s="275">
        <v>0</v>
      </c>
      <c r="AK15" s="276">
        <v>0</v>
      </c>
      <c r="AL15" s="296" t="s">
        <v>212</v>
      </c>
      <c r="AM15" s="275">
        <v>0</v>
      </c>
      <c r="AN15" s="276">
        <v>0</v>
      </c>
      <c r="AO15" s="296" t="s">
        <v>212</v>
      </c>
      <c r="AP15" s="275">
        <v>0</v>
      </c>
      <c r="AQ15" s="276">
        <v>0</v>
      </c>
      <c r="AR15" s="296" t="s">
        <v>212</v>
      </c>
      <c r="AS15" s="275">
        <v>0</v>
      </c>
      <c r="AT15" s="276">
        <v>0</v>
      </c>
      <c r="AU15" s="296" t="s">
        <v>212</v>
      </c>
      <c r="AV15" s="275">
        <v>0</v>
      </c>
      <c r="AW15" s="276">
        <v>0</v>
      </c>
      <c r="AX15" s="296" t="s">
        <v>212</v>
      </c>
      <c r="AY15" s="275">
        <v>0</v>
      </c>
      <c r="AZ15" s="276">
        <v>0</v>
      </c>
      <c r="BA15" s="296" t="s">
        <v>212</v>
      </c>
      <c r="BB15" s="275">
        <v>0</v>
      </c>
      <c r="BC15" s="276">
        <v>0</v>
      </c>
      <c r="BD15" s="296" t="s">
        <v>212</v>
      </c>
      <c r="BE15" s="275">
        <v>1</v>
      </c>
      <c r="BF15" s="276">
        <v>0</v>
      </c>
      <c r="BG15" s="296">
        <v>0</v>
      </c>
      <c r="BH15" s="275">
        <v>0</v>
      </c>
      <c r="BI15" s="276">
        <v>0</v>
      </c>
      <c r="BJ15" s="296" t="s">
        <v>212</v>
      </c>
      <c r="BK15" s="275">
        <v>70</v>
      </c>
      <c r="BL15" s="276">
        <v>28</v>
      </c>
      <c r="BM15" s="296">
        <v>0.66666666666666674</v>
      </c>
      <c r="BN15" s="275">
        <v>0</v>
      </c>
      <c r="BO15" s="276">
        <v>0</v>
      </c>
      <c r="BP15" s="296" t="s">
        <v>212</v>
      </c>
      <c r="BQ15" s="275">
        <v>7</v>
      </c>
      <c r="BR15" s="276">
        <v>0</v>
      </c>
      <c r="BS15" s="296">
        <v>0</v>
      </c>
    </row>
    <row r="16" spans="1:71" s="4" customFormat="1" x14ac:dyDescent="0.25">
      <c r="A16" s="29"/>
      <c r="B16" s="272" t="s">
        <v>322</v>
      </c>
      <c r="C16" s="273">
        <v>185</v>
      </c>
      <c r="D16" s="276">
        <v>7</v>
      </c>
      <c r="E16" s="296">
        <v>3.9325842696629199E-2</v>
      </c>
      <c r="F16" s="273">
        <v>3</v>
      </c>
      <c r="G16" s="276">
        <v>0</v>
      </c>
      <c r="H16" s="296">
        <v>0</v>
      </c>
      <c r="I16" s="275">
        <v>1</v>
      </c>
      <c r="J16" s="276">
        <v>0</v>
      </c>
      <c r="K16" s="296">
        <v>0</v>
      </c>
      <c r="L16" s="275">
        <v>0</v>
      </c>
      <c r="M16" s="276">
        <v>0</v>
      </c>
      <c r="N16" s="296" t="s">
        <v>212</v>
      </c>
      <c r="O16" s="275">
        <v>0</v>
      </c>
      <c r="P16" s="276">
        <v>0</v>
      </c>
      <c r="Q16" s="296" t="s">
        <v>212</v>
      </c>
      <c r="R16" s="275">
        <v>1</v>
      </c>
      <c r="S16" s="276">
        <v>0</v>
      </c>
      <c r="T16" s="296">
        <v>0</v>
      </c>
      <c r="U16" s="275">
        <v>0</v>
      </c>
      <c r="V16" s="276">
        <v>0</v>
      </c>
      <c r="W16" s="296" t="s">
        <v>212</v>
      </c>
      <c r="X16" s="275">
        <v>0</v>
      </c>
      <c r="Y16" s="276">
        <v>0</v>
      </c>
      <c r="Z16" s="296" t="s">
        <v>212</v>
      </c>
      <c r="AA16" s="275">
        <v>0</v>
      </c>
      <c r="AB16" s="276">
        <v>0</v>
      </c>
      <c r="AC16" s="296" t="s">
        <v>212</v>
      </c>
      <c r="AD16" s="275">
        <v>1</v>
      </c>
      <c r="AE16" s="276">
        <v>0</v>
      </c>
      <c r="AF16" s="296">
        <v>0</v>
      </c>
      <c r="AG16" s="275">
        <v>5</v>
      </c>
      <c r="AH16" s="276">
        <v>0</v>
      </c>
      <c r="AI16" s="296">
        <v>0</v>
      </c>
      <c r="AJ16" s="275">
        <v>0</v>
      </c>
      <c r="AK16" s="276">
        <v>0</v>
      </c>
      <c r="AL16" s="296" t="s">
        <v>212</v>
      </c>
      <c r="AM16" s="275">
        <v>0</v>
      </c>
      <c r="AN16" s="276">
        <v>0</v>
      </c>
      <c r="AO16" s="296" t="s">
        <v>212</v>
      </c>
      <c r="AP16" s="275">
        <v>0</v>
      </c>
      <c r="AQ16" s="276">
        <v>0</v>
      </c>
      <c r="AR16" s="296" t="s">
        <v>212</v>
      </c>
      <c r="AS16" s="275">
        <v>0</v>
      </c>
      <c r="AT16" s="276">
        <v>0</v>
      </c>
      <c r="AU16" s="296" t="s">
        <v>212</v>
      </c>
      <c r="AV16" s="275">
        <v>0</v>
      </c>
      <c r="AW16" s="276">
        <v>0</v>
      </c>
      <c r="AX16" s="296" t="s">
        <v>212</v>
      </c>
      <c r="AY16" s="275">
        <v>0</v>
      </c>
      <c r="AZ16" s="276">
        <v>0</v>
      </c>
      <c r="BA16" s="296" t="s">
        <v>212</v>
      </c>
      <c r="BB16" s="275">
        <v>0</v>
      </c>
      <c r="BC16" s="276">
        <v>0</v>
      </c>
      <c r="BD16" s="296" t="s">
        <v>212</v>
      </c>
      <c r="BE16" s="275">
        <v>4</v>
      </c>
      <c r="BF16" s="276">
        <v>0</v>
      </c>
      <c r="BG16" s="296">
        <v>0</v>
      </c>
      <c r="BH16" s="275">
        <v>1</v>
      </c>
      <c r="BI16" s="276">
        <v>0</v>
      </c>
      <c r="BJ16" s="296">
        <v>0</v>
      </c>
      <c r="BK16" s="275">
        <v>171</v>
      </c>
      <c r="BL16" s="276">
        <v>51</v>
      </c>
      <c r="BM16" s="296">
        <v>0.42500000000000004</v>
      </c>
      <c r="BN16" s="275">
        <v>2</v>
      </c>
      <c r="BO16" s="276">
        <v>0</v>
      </c>
      <c r="BP16" s="296">
        <v>0</v>
      </c>
      <c r="BQ16" s="275">
        <v>4</v>
      </c>
      <c r="BR16" s="276">
        <v>0</v>
      </c>
      <c r="BS16" s="296">
        <v>0</v>
      </c>
    </row>
    <row r="17" spans="2:71" s="4" customFormat="1" x14ac:dyDescent="0.25">
      <c r="B17" s="272" t="s">
        <v>42</v>
      </c>
      <c r="C17" s="273">
        <v>1860</v>
      </c>
      <c r="D17" s="276">
        <v>644</v>
      </c>
      <c r="E17" s="296">
        <v>0.52960526315789469</v>
      </c>
      <c r="F17" s="273">
        <v>8</v>
      </c>
      <c r="G17" s="276">
        <v>0</v>
      </c>
      <c r="H17" s="296">
        <v>0</v>
      </c>
      <c r="I17" s="275">
        <v>2</v>
      </c>
      <c r="J17" s="276">
        <v>0</v>
      </c>
      <c r="K17" s="296">
        <v>0</v>
      </c>
      <c r="L17" s="275">
        <v>2</v>
      </c>
      <c r="M17" s="276">
        <v>0</v>
      </c>
      <c r="N17" s="296">
        <v>0</v>
      </c>
      <c r="O17" s="275">
        <v>3</v>
      </c>
      <c r="P17" s="276">
        <v>0</v>
      </c>
      <c r="Q17" s="296">
        <v>0</v>
      </c>
      <c r="R17" s="275">
        <v>1</v>
      </c>
      <c r="S17" s="276">
        <v>0</v>
      </c>
      <c r="T17" s="296">
        <v>0</v>
      </c>
      <c r="U17" s="275">
        <v>0</v>
      </c>
      <c r="V17" s="276">
        <v>0</v>
      </c>
      <c r="W17" s="296" t="s">
        <v>212</v>
      </c>
      <c r="X17" s="275">
        <v>0</v>
      </c>
      <c r="Y17" s="276">
        <v>0</v>
      </c>
      <c r="Z17" s="296" t="s">
        <v>212</v>
      </c>
      <c r="AA17" s="275">
        <v>0</v>
      </c>
      <c r="AB17" s="276">
        <v>0</v>
      </c>
      <c r="AC17" s="296" t="s">
        <v>212</v>
      </c>
      <c r="AD17" s="275">
        <v>0</v>
      </c>
      <c r="AE17" s="276">
        <v>0</v>
      </c>
      <c r="AF17" s="296" t="s">
        <v>212</v>
      </c>
      <c r="AG17" s="275">
        <v>8</v>
      </c>
      <c r="AH17" s="276">
        <v>0</v>
      </c>
      <c r="AI17" s="296">
        <v>0</v>
      </c>
      <c r="AJ17" s="275">
        <v>4</v>
      </c>
      <c r="AK17" s="276">
        <v>0</v>
      </c>
      <c r="AL17" s="296">
        <v>0</v>
      </c>
      <c r="AM17" s="275">
        <v>2</v>
      </c>
      <c r="AN17" s="276">
        <v>0</v>
      </c>
      <c r="AO17" s="296">
        <v>0</v>
      </c>
      <c r="AP17" s="275">
        <v>0</v>
      </c>
      <c r="AQ17" s="276">
        <v>0</v>
      </c>
      <c r="AR17" s="296" t="s">
        <v>212</v>
      </c>
      <c r="AS17" s="275">
        <v>0</v>
      </c>
      <c r="AT17" s="276">
        <v>0</v>
      </c>
      <c r="AU17" s="296" t="s">
        <v>212</v>
      </c>
      <c r="AV17" s="275">
        <v>0</v>
      </c>
      <c r="AW17" s="276">
        <v>0</v>
      </c>
      <c r="AX17" s="296" t="s">
        <v>212</v>
      </c>
      <c r="AY17" s="275">
        <v>0</v>
      </c>
      <c r="AZ17" s="276">
        <v>0</v>
      </c>
      <c r="BA17" s="296" t="s">
        <v>212</v>
      </c>
      <c r="BB17" s="275">
        <v>0</v>
      </c>
      <c r="BC17" s="276">
        <v>0</v>
      </c>
      <c r="BD17" s="296" t="s">
        <v>212</v>
      </c>
      <c r="BE17" s="275">
        <v>1</v>
      </c>
      <c r="BF17" s="276">
        <v>0</v>
      </c>
      <c r="BG17" s="296">
        <v>0</v>
      </c>
      <c r="BH17" s="275">
        <v>1</v>
      </c>
      <c r="BI17" s="276">
        <v>0</v>
      </c>
      <c r="BJ17" s="296">
        <v>0</v>
      </c>
      <c r="BK17" s="275">
        <v>1830</v>
      </c>
      <c r="BL17" s="276">
        <v>477</v>
      </c>
      <c r="BM17" s="296">
        <v>0.35254988913525498</v>
      </c>
      <c r="BN17" s="275">
        <v>2</v>
      </c>
      <c r="BO17" s="276">
        <v>0</v>
      </c>
      <c r="BP17" s="296">
        <v>0</v>
      </c>
      <c r="BQ17" s="275">
        <v>12</v>
      </c>
      <c r="BR17" s="276">
        <v>0</v>
      </c>
      <c r="BS17" s="296">
        <v>0</v>
      </c>
    </row>
    <row r="18" spans="2:71" s="4" customFormat="1" x14ac:dyDescent="0.25">
      <c r="B18" s="272" t="s">
        <v>323</v>
      </c>
      <c r="C18" s="273">
        <v>82</v>
      </c>
      <c r="D18" s="276">
        <v>10</v>
      </c>
      <c r="E18" s="296">
        <v>0.13888888888888884</v>
      </c>
      <c r="F18" s="273">
        <v>0</v>
      </c>
      <c r="G18" s="276">
        <v>0</v>
      </c>
      <c r="H18" s="296" t="s">
        <v>212</v>
      </c>
      <c r="I18" s="275">
        <v>0</v>
      </c>
      <c r="J18" s="276">
        <v>0</v>
      </c>
      <c r="K18" s="296" t="s">
        <v>212</v>
      </c>
      <c r="L18" s="275">
        <v>0</v>
      </c>
      <c r="M18" s="276">
        <v>0</v>
      </c>
      <c r="N18" s="296" t="s">
        <v>212</v>
      </c>
      <c r="O18" s="275">
        <v>0</v>
      </c>
      <c r="P18" s="276">
        <v>0</v>
      </c>
      <c r="Q18" s="296" t="s">
        <v>212</v>
      </c>
      <c r="R18" s="275">
        <v>0</v>
      </c>
      <c r="S18" s="276">
        <v>0</v>
      </c>
      <c r="T18" s="296" t="s">
        <v>212</v>
      </c>
      <c r="U18" s="275">
        <v>0</v>
      </c>
      <c r="V18" s="276">
        <v>0</v>
      </c>
      <c r="W18" s="296" t="s">
        <v>212</v>
      </c>
      <c r="X18" s="275">
        <v>0</v>
      </c>
      <c r="Y18" s="276">
        <v>0</v>
      </c>
      <c r="Z18" s="296" t="s">
        <v>212</v>
      </c>
      <c r="AA18" s="275">
        <v>0</v>
      </c>
      <c r="AB18" s="276">
        <v>0</v>
      </c>
      <c r="AC18" s="296" t="s">
        <v>212</v>
      </c>
      <c r="AD18" s="275">
        <v>0</v>
      </c>
      <c r="AE18" s="276">
        <v>0</v>
      </c>
      <c r="AF18" s="296" t="s">
        <v>212</v>
      </c>
      <c r="AG18" s="275">
        <v>0</v>
      </c>
      <c r="AH18" s="276">
        <v>0</v>
      </c>
      <c r="AI18" s="296" t="s">
        <v>212</v>
      </c>
      <c r="AJ18" s="275">
        <v>0</v>
      </c>
      <c r="AK18" s="276">
        <v>0</v>
      </c>
      <c r="AL18" s="296" t="s">
        <v>212</v>
      </c>
      <c r="AM18" s="275">
        <v>0</v>
      </c>
      <c r="AN18" s="276">
        <v>0</v>
      </c>
      <c r="AO18" s="296" t="s">
        <v>212</v>
      </c>
      <c r="AP18" s="275">
        <v>0</v>
      </c>
      <c r="AQ18" s="276">
        <v>0</v>
      </c>
      <c r="AR18" s="296" t="s">
        <v>212</v>
      </c>
      <c r="AS18" s="275">
        <v>0</v>
      </c>
      <c r="AT18" s="276">
        <v>0</v>
      </c>
      <c r="AU18" s="296" t="s">
        <v>212</v>
      </c>
      <c r="AV18" s="275">
        <v>0</v>
      </c>
      <c r="AW18" s="276">
        <v>0</v>
      </c>
      <c r="AX18" s="296" t="s">
        <v>212</v>
      </c>
      <c r="AY18" s="275">
        <v>0</v>
      </c>
      <c r="AZ18" s="276">
        <v>0</v>
      </c>
      <c r="BA18" s="296" t="s">
        <v>212</v>
      </c>
      <c r="BB18" s="275">
        <v>0</v>
      </c>
      <c r="BC18" s="276">
        <v>0</v>
      </c>
      <c r="BD18" s="296" t="s">
        <v>212</v>
      </c>
      <c r="BE18" s="275">
        <v>0</v>
      </c>
      <c r="BF18" s="276">
        <v>0</v>
      </c>
      <c r="BG18" s="296" t="s">
        <v>212</v>
      </c>
      <c r="BH18" s="275">
        <v>0</v>
      </c>
      <c r="BI18" s="276">
        <v>0</v>
      </c>
      <c r="BJ18" s="296" t="s">
        <v>212</v>
      </c>
      <c r="BK18" s="275">
        <v>81</v>
      </c>
      <c r="BL18" s="276">
        <v>35</v>
      </c>
      <c r="BM18" s="296">
        <v>0.76086956521739135</v>
      </c>
      <c r="BN18" s="275">
        <v>0</v>
      </c>
      <c r="BO18" s="276">
        <v>0</v>
      </c>
      <c r="BP18" s="296" t="s">
        <v>212</v>
      </c>
      <c r="BQ18" s="275">
        <v>1</v>
      </c>
      <c r="BR18" s="276">
        <v>0</v>
      </c>
      <c r="BS18" s="296">
        <v>0</v>
      </c>
    </row>
    <row r="19" spans="2:71" s="4" customFormat="1" x14ac:dyDescent="0.25">
      <c r="B19" s="272" t="s">
        <v>369</v>
      </c>
      <c r="C19" s="273">
        <v>734</v>
      </c>
      <c r="D19" s="276">
        <v>221</v>
      </c>
      <c r="E19" s="296">
        <v>0.43079922027290452</v>
      </c>
      <c r="F19" s="273">
        <v>8</v>
      </c>
      <c r="G19" s="276">
        <v>1</v>
      </c>
      <c r="H19" s="296">
        <v>0.14285714285714279</v>
      </c>
      <c r="I19" s="275">
        <v>3</v>
      </c>
      <c r="J19" s="276">
        <v>0</v>
      </c>
      <c r="K19" s="296">
        <v>0</v>
      </c>
      <c r="L19" s="275">
        <v>1</v>
      </c>
      <c r="M19" s="276">
        <v>0</v>
      </c>
      <c r="N19" s="296">
        <v>0</v>
      </c>
      <c r="O19" s="275">
        <v>1</v>
      </c>
      <c r="P19" s="276">
        <v>1</v>
      </c>
      <c r="Q19" s="296" t="s">
        <v>212</v>
      </c>
      <c r="R19" s="275">
        <v>1</v>
      </c>
      <c r="S19" s="276">
        <v>0</v>
      </c>
      <c r="T19" s="296">
        <v>0</v>
      </c>
      <c r="U19" s="275">
        <v>0</v>
      </c>
      <c r="V19" s="276">
        <v>0</v>
      </c>
      <c r="W19" s="296" t="s">
        <v>212</v>
      </c>
      <c r="X19" s="275">
        <v>1</v>
      </c>
      <c r="Y19" s="276">
        <v>0</v>
      </c>
      <c r="Z19" s="296">
        <v>0</v>
      </c>
      <c r="AA19" s="275">
        <v>1</v>
      </c>
      <c r="AB19" s="276">
        <v>0</v>
      </c>
      <c r="AC19" s="296">
        <v>0</v>
      </c>
      <c r="AD19" s="275">
        <v>0</v>
      </c>
      <c r="AE19" s="276">
        <v>0</v>
      </c>
      <c r="AF19" s="296" t="s">
        <v>212</v>
      </c>
      <c r="AG19" s="275">
        <v>1</v>
      </c>
      <c r="AH19" s="276">
        <v>0</v>
      </c>
      <c r="AI19" s="296">
        <v>0</v>
      </c>
      <c r="AJ19" s="275">
        <v>0</v>
      </c>
      <c r="AK19" s="276">
        <v>0</v>
      </c>
      <c r="AL19" s="296" t="s">
        <v>212</v>
      </c>
      <c r="AM19" s="275">
        <v>0</v>
      </c>
      <c r="AN19" s="276">
        <v>0</v>
      </c>
      <c r="AO19" s="296" t="s">
        <v>212</v>
      </c>
      <c r="AP19" s="275">
        <v>0</v>
      </c>
      <c r="AQ19" s="276">
        <v>0</v>
      </c>
      <c r="AR19" s="296" t="s">
        <v>212</v>
      </c>
      <c r="AS19" s="275">
        <v>0</v>
      </c>
      <c r="AT19" s="276">
        <v>0</v>
      </c>
      <c r="AU19" s="296" t="s">
        <v>212</v>
      </c>
      <c r="AV19" s="275">
        <v>0</v>
      </c>
      <c r="AW19" s="276">
        <v>0</v>
      </c>
      <c r="AX19" s="296" t="s">
        <v>212</v>
      </c>
      <c r="AY19" s="275">
        <v>0</v>
      </c>
      <c r="AZ19" s="276">
        <v>0</v>
      </c>
      <c r="BA19" s="296" t="s">
        <v>212</v>
      </c>
      <c r="BB19" s="275">
        <v>1</v>
      </c>
      <c r="BC19" s="276">
        <v>0</v>
      </c>
      <c r="BD19" s="296">
        <v>0</v>
      </c>
      <c r="BE19" s="275">
        <v>0</v>
      </c>
      <c r="BF19" s="276">
        <v>0</v>
      </c>
      <c r="BG19" s="296" t="s">
        <v>212</v>
      </c>
      <c r="BH19" s="275">
        <v>0</v>
      </c>
      <c r="BI19" s="276">
        <v>0</v>
      </c>
      <c r="BJ19" s="296" t="s">
        <v>212</v>
      </c>
      <c r="BK19" s="275">
        <v>712</v>
      </c>
      <c r="BL19" s="276">
        <v>237</v>
      </c>
      <c r="BM19" s="296">
        <v>0.49894736842105258</v>
      </c>
      <c r="BN19" s="275">
        <v>1</v>
      </c>
      <c r="BO19" s="276">
        <v>0</v>
      </c>
      <c r="BP19" s="296">
        <v>0</v>
      </c>
      <c r="BQ19" s="275">
        <v>12</v>
      </c>
      <c r="BR19" s="276">
        <v>2</v>
      </c>
      <c r="BS19" s="296">
        <v>0.19999999999999996</v>
      </c>
    </row>
    <row r="20" spans="2:71" s="4" customFormat="1" x14ac:dyDescent="0.25">
      <c r="B20" s="272" t="s">
        <v>370</v>
      </c>
      <c r="C20" s="273">
        <v>403</v>
      </c>
      <c r="D20" s="276">
        <v>4</v>
      </c>
      <c r="E20" s="296">
        <v>1.0025062656641603E-2</v>
      </c>
      <c r="F20" s="273">
        <v>1</v>
      </c>
      <c r="G20" s="276">
        <v>0</v>
      </c>
      <c r="H20" s="296">
        <v>0</v>
      </c>
      <c r="I20" s="275">
        <v>0</v>
      </c>
      <c r="J20" s="276">
        <v>0</v>
      </c>
      <c r="K20" s="296" t="s">
        <v>212</v>
      </c>
      <c r="L20" s="275">
        <v>0</v>
      </c>
      <c r="M20" s="276">
        <v>0</v>
      </c>
      <c r="N20" s="296" t="s">
        <v>212</v>
      </c>
      <c r="O20" s="275">
        <v>0</v>
      </c>
      <c r="P20" s="276">
        <v>0</v>
      </c>
      <c r="Q20" s="296" t="s">
        <v>212</v>
      </c>
      <c r="R20" s="275">
        <v>0</v>
      </c>
      <c r="S20" s="276">
        <v>0</v>
      </c>
      <c r="T20" s="296" t="s">
        <v>212</v>
      </c>
      <c r="U20" s="275">
        <v>0</v>
      </c>
      <c r="V20" s="276">
        <v>0</v>
      </c>
      <c r="W20" s="296" t="s">
        <v>212</v>
      </c>
      <c r="X20" s="275">
        <v>0</v>
      </c>
      <c r="Y20" s="276">
        <v>0</v>
      </c>
      <c r="Z20" s="296" t="s">
        <v>212</v>
      </c>
      <c r="AA20" s="275">
        <v>0</v>
      </c>
      <c r="AB20" s="276">
        <v>0</v>
      </c>
      <c r="AC20" s="296" t="s">
        <v>212</v>
      </c>
      <c r="AD20" s="275">
        <v>1</v>
      </c>
      <c r="AE20" s="276">
        <v>0</v>
      </c>
      <c r="AF20" s="296">
        <v>0</v>
      </c>
      <c r="AG20" s="275">
        <v>1</v>
      </c>
      <c r="AH20" s="276">
        <v>1</v>
      </c>
      <c r="AI20" s="296" t="s">
        <v>212</v>
      </c>
      <c r="AJ20" s="275">
        <v>0</v>
      </c>
      <c r="AK20" s="276">
        <v>0</v>
      </c>
      <c r="AL20" s="296" t="s">
        <v>212</v>
      </c>
      <c r="AM20" s="275">
        <v>0</v>
      </c>
      <c r="AN20" s="276">
        <v>0</v>
      </c>
      <c r="AO20" s="296" t="s">
        <v>212</v>
      </c>
      <c r="AP20" s="275">
        <v>0</v>
      </c>
      <c r="AQ20" s="276">
        <v>0</v>
      </c>
      <c r="AR20" s="296" t="s">
        <v>212</v>
      </c>
      <c r="AS20" s="275">
        <v>0</v>
      </c>
      <c r="AT20" s="276">
        <v>0</v>
      </c>
      <c r="AU20" s="296" t="s">
        <v>212</v>
      </c>
      <c r="AV20" s="275">
        <v>0</v>
      </c>
      <c r="AW20" s="276">
        <v>0</v>
      </c>
      <c r="AX20" s="296" t="s">
        <v>212</v>
      </c>
      <c r="AY20" s="275">
        <v>0</v>
      </c>
      <c r="AZ20" s="276">
        <v>0</v>
      </c>
      <c r="BA20" s="296" t="s">
        <v>212</v>
      </c>
      <c r="BB20" s="275">
        <v>0</v>
      </c>
      <c r="BC20" s="276">
        <v>0</v>
      </c>
      <c r="BD20" s="296" t="s">
        <v>212</v>
      </c>
      <c r="BE20" s="275">
        <v>1</v>
      </c>
      <c r="BF20" s="276">
        <v>1</v>
      </c>
      <c r="BG20" s="296" t="s">
        <v>212</v>
      </c>
      <c r="BH20" s="275">
        <v>0</v>
      </c>
      <c r="BI20" s="276">
        <v>0</v>
      </c>
      <c r="BJ20" s="296" t="s">
        <v>212</v>
      </c>
      <c r="BK20" s="275">
        <v>393</v>
      </c>
      <c r="BL20" s="276">
        <v>121</v>
      </c>
      <c r="BM20" s="296">
        <v>0.44485294117647056</v>
      </c>
      <c r="BN20" s="275">
        <v>4</v>
      </c>
      <c r="BO20" s="276">
        <v>0</v>
      </c>
      <c r="BP20" s="296">
        <v>0</v>
      </c>
      <c r="BQ20" s="275">
        <v>4</v>
      </c>
      <c r="BR20" s="276">
        <v>0</v>
      </c>
      <c r="BS20" s="296">
        <v>0</v>
      </c>
    </row>
    <row r="21" spans="2:71" s="4" customFormat="1" x14ac:dyDescent="0.25">
      <c r="B21" s="272" t="s">
        <v>325</v>
      </c>
      <c r="C21" s="273">
        <v>709</v>
      </c>
      <c r="D21" s="276">
        <v>204</v>
      </c>
      <c r="E21" s="296">
        <v>0.40396039603960388</v>
      </c>
      <c r="F21" s="273">
        <v>4</v>
      </c>
      <c r="G21" s="276">
        <v>1</v>
      </c>
      <c r="H21" s="296">
        <v>0.33333333333333326</v>
      </c>
      <c r="I21" s="275">
        <v>0</v>
      </c>
      <c r="J21" s="276">
        <v>0</v>
      </c>
      <c r="K21" s="296" t="s">
        <v>212</v>
      </c>
      <c r="L21" s="275">
        <v>0</v>
      </c>
      <c r="M21" s="276">
        <v>0</v>
      </c>
      <c r="N21" s="296" t="s">
        <v>212</v>
      </c>
      <c r="O21" s="275">
        <v>1</v>
      </c>
      <c r="P21" s="276">
        <v>0</v>
      </c>
      <c r="Q21" s="296">
        <v>0</v>
      </c>
      <c r="R21" s="275">
        <v>0</v>
      </c>
      <c r="S21" s="276">
        <v>0</v>
      </c>
      <c r="T21" s="296" t="s">
        <v>212</v>
      </c>
      <c r="U21" s="275">
        <v>0</v>
      </c>
      <c r="V21" s="276">
        <v>0</v>
      </c>
      <c r="W21" s="296" t="s">
        <v>212</v>
      </c>
      <c r="X21" s="275">
        <v>0</v>
      </c>
      <c r="Y21" s="276">
        <v>0</v>
      </c>
      <c r="Z21" s="296" t="s">
        <v>212</v>
      </c>
      <c r="AA21" s="275">
        <v>0</v>
      </c>
      <c r="AB21" s="276">
        <v>0</v>
      </c>
      <c r="AC21" s="296" t="s">
        <v>212</v>
      </c>
      <c r="AD21" s="275">
        <v>3</v>
      </c>
      <c r="AE21" s="276">
        <v>1</v>
      </c>
      <c r="AF21" s="296">
        <v>0.5</v>
      </c>
      <c r="AG21" s="275">
        <v>3</v>
      </c>
      <c r="AH21" s="276">
        <v>1</v>
      </c>
      <c r="AI21" s="296">
        <v>0.5</v>
      </c>
      <c r="AJ21" s="275">
        <v>0</v>
      </c>
      <c r="AK21" s="276">
        <v>0</v>
      </c>
      <c r="AL21" s="296" t="s">
        <v>212</v>
      </c>
      <c r="AM21" s="275">
        <v>0</v>
      </c>
      <c r="AN21" s="276">
        <v>0</v>
      </c>
      <c r="AO21" s="296" t="s">
        <v>212</v>
      </c>
      <c r="AP21" s="275">
        <v>0</v>
      </c>
      <c r="AQ21" s="276">
        <v>0</v>
      </c>
      <c r="AR21" s="296" t="s">
        <v>212</v>
      </c>
      <c r="AS21" s="275">
        <v>0</v>
      </c>
      <c r="AT21" s="276">
        <v>0</v>
      </c>
      <c r="AU21" s="296" t="s">
        <v>212</v>
      </c>
      <c r="AV21" s="275">
        <v>0</v>
      </c>
      <c r="AW21" s="276">
        <v>0</v>
      </c>
      <c r="AX21" s="296" t="s">
        <v>212</v>
      </c>
      <c r="AY21" s="275">
        <v>0</v>
      </c>
      <c r="AZ21" s="276">
        <v>0</v>
      </c>
      <c r="BA21" s="296" t="s">
        <v>212</v>
      </c>
      <c r="BB21" s="275">
        <v>0</v>
      </c>
      <c r="BC21" s="276">
        <v>0</v>
      </c>
      <c r="BD21" s="296" t="s">
        <v>212</v>
      </c>
      <c r="BE21" s="275">
        <v>3</v>
      </c>
      <c r="BF21" s="276">
        <v>1</v>
      </c>
      <c r="BG21" s="296">
        <v>0.5</v>
      </c>
      <c r="BH21" s="275">
        <v>0</v>
      </c>
      <c r="BI21" s="276">
        <v>0</v>
      </c>
      <c r="BJ21" s="296" t="s">
        <v>212</v>
      </c>
      <c r="BK21" s="275">
        <v>681</v>
      </c>
      <c r="BL21" s="276">
        <v>201</v>
      </c>
      <c r="BM21" s="296">
        <v>0.41874999999999996</v>
      </c>
      <c r="BN21" s="275">
        <v>0</v>
      </c>
      <c r="BO21" s="276">
        <v>0</v>
      </c>
      <c r="BP21" s="296" t="s">
        <v>212</v>
      </c>
      <c r="BQ21" s="275">
        <v>21</v>
      </c>
      <c r="BR21" s="276">
        <v>1</v>
      </c>
      <c r="BS21" s="296">
        <v>5.0000000000000044E-2</v>
      </c>
    </row>
    <row r="22" spans="2:71" s="4" customFormat="1" x14ac:dyDescent="0.25">
      <c r="B22" s="272" t="s">
        <v>326</v>
      </c>
      <c r="C22" s="273">
        <v>1053</v>
      </c>
      <c r="D22" s="276">
        <v>-972</v>
      </c>
      <c r="E22" s="296">
        <v>-0.48</v>
      </c>
      <c r="F22" s="273">
        <v>14</v>
      </c>
      <c r="G22" s="276">
        <v>0</v>
      </c>
      <c r="H22" s="296">
        <v>0</v>
      </c>
      <c r="I22" s="275">
        <v>6</v>
      </c>
      <c r="J22" s="276">
        <v>0</v>
      </c>
      <c r="K22" s="296">
        <v>0</v>
      </c>
      <c r="L22" s="275">
        <v>2</v>
      </c>
      <c r="M22" s="276">
        <v>0</v>
      </c>
      <c r="N22" s="296">
        <v>0</v>
      </c>
      <c r="O22" s="275">
        <v>2</v>
      </c>
      <c r="P22" s="276">
        <v>0</v>
      </c>
      <c r="Q22" s="296">
        <v>0</v>
      </c>
      <c r="R22" s="275">
        <v>3</v>
      </c>
      <c r="S22" s="276">
        <v>0</v>
      </c>
      <c r="T22" s="296">
        <v>0</v>
      </c>
      <c r="U22" s="275">
        <v>0</v>
      </c>
      <c r="V22" s="276">
        <v>0</v>
      </c>
      <c r="W22" s="296" t="s">
        <v>212</v>
      </c>
      <c r="X22" s="275">
        <v>0</v>
      </c>
      <c r="Y22" s="276">
        <v>0</v>
      </c>
      <c r="Z22" s="296" t="s">
        <v>212</v>
      </c>
      <c r="AA22" s="275">
        <v>0</v>
      </c>
      <c r="AB22" s="276">
        <v>0</v>
      </c>
      <c r="AC22" s="296" t="s">
        <v>212</v>
      </c>
      <c r="AD22" s="275">
        <v>1</v>
      </c>
      <c r="AE22" s="276">
        <v>0</v>
      </c>
      <c r="AF22" s="296">
        <v>0</v>
      </c>
      <c r="AG22" s="275">
        <v>5</v>
      </c>
      <c r="AH22" s="276">
        <v>1</v>
      </c>
      <c r="AI22" s="296">
        <v>0.25</v>
      </c>
      <c r="AJ22" s="275">
        <v>1</v>
      </c>
      <c r="AK22" s="276">
        <v>0</v>
      </c>
      <c r="AL22" s="296">
        <v>0</v>
      </c>
      <c r="AM22" s="275">
        <v>0</v>
      </c>
      <c r="AN22" s="276">
        <v>0</v>
      </c>
      <c r="AO22" s="296" t="s">
        <v>212</v>
      </c>
      <c r="AP22" s="275">
        <v>0</v>
      </c>
      <c r="AQ22" s="276">
        <v>0</v>
      </c>
      <c r="AR22" s="296" t="s">
        <v>212</v>
      </c>
      <c r="AS22" s="275">
        <v>0</v>
      </c>
      <c r="AT22" s="276">
        <v>0</v>
      </c>
      <c r="AU22" s="296" t="s">
        <v>212</v>
      </c>
      <c r="AV22" s="275">
        <v>0</v>
      </c>
      <c r="AW22" s="276">
        <v>0</v>
      </c>
      <c r="AX22" s="296" t="s">
        <v>212</v>
      </c>
      <c r="AY22" s="275">
        <v>0</v>
      </c>
      <c r="AZ22" s="276">
        <v>0</v>
      </c>
      <c r="BA22" s="296" t="s">
        <v>212</v>
      </c>
      <c r="BB22" s="275">
        <v>0</v>
      </c>
      <c r="BC22" s="276">
        <v>0</v>
      </c>
      <c r="BD22" s="296" t="s">
        <v>212</v>
      </c>
      <c r="BE22" s="275">
        <v>3</v>
      </c>
      <c r="BF22" s="276">
        <v>1</v>
      </c>
      <c r="BG22" s="296">
        <v>0.5</v>
      </c>
      <c r="BH22" s="275">
        <v>1</v>
      </c>
      <c r="BI22" s="276">
        <v>0</v>
      </c>
      <c r="BJ22" s="296">
        <v>0</v>
      </c>
      <c r="BK22" s="275">
        <v>1022</v>
      </c>
      <c r="BL22" s="276">
        <v>327</v>
      </c>
      <c r="BM22" s="296">
        <v>0.47050359712230216</v>
      </c>
      <c r="BN22" s="275">
        <v>1</v>
      </c>
      <c r="BO22" s="276">
        <v>0</v>
      </c>
      <c r="BP22" s="296">
        <v>0</v>
      </c>
      <c r="BQ22" s="275">
        <v>11</v>
      </c>
      <c r="BR22" s="276">
        <v>0</v>
      </c>
      <c r="BS22" s="296">
        <v>0</v>
      </c>
    </row>
    <row r="23" spans="2:71" s="4" customFormat="1" x14ac:dyDescent="0.25">
      <c r="B23" s="272" t="s">
        <v>327</v>
      </c>
      <c r="C23" s="273">
        <v>202</v>
      </c>
      <c r="D23" s="276">
        <v>-27</v>
      </c>
      <c r="E23" s="296">
        <v>-0.11790393013100442</v>
      </c>
      <c r="F23" s="273">
        <v>0</v>
      </c>
      <c r="G23" s="276">
        <v>0</v>
      </c>
      <c r="H23" s="296" t="s">
        <v>212</v>
      </c>
      <c r="I23" s="275">
        <v>0</v>
      </c>
      <c r="J23" s="276">
        <v>0</v>
      </c>
      <c r="K23" s="296" t="s">
        <v>212</v>
      </c>
      <c r="L23" s="275">
        <v>0</v>
      </c>
      <c r="M23" s="276">
        <v>0</v>
      </c>
      <c r="N23" s="296" t="s">
        <v>212</v>
      </c>
      <c r="O23" s="275">
        <v>0</v>
      </c>
      <c r="P23" s="276">
        <v>0</v>
      </c>
      <c r="Q23" s="296" t="s">
        <v>212</v>
      </c>
      <c r="R23" s="275">
        <v>0</v>
      </c>
      <c r="S23" s="276">
        <v>0</v>
      </c>
      <c r="T23" s="296" t="s">
        <v>212</v>
      </c>
      <c r="U23" s="275">
        <v>0</v>
      </c>
      <c r="V23" s="276">
        <v>0</v>
      </c>
      <c r="W23" s="296" t="s">
        <v>212</v>
      </c>
      <c r="X23" s="275">
        <v>0</v>
      </c>
      <c r="Y23" s="276">
        <v>0</v>
      </c>
      <c r="Z23" s="296" t="s">
        <v>212</v>
      </c>
      <c r="AA23" s="275">
        <v>0</v>
      </c>
      <c r="AB23" s="276">
        <v>0</v>
      </c>
      <c r="AC23" s="296" t="s">
        <v>212</v>
      </c>
      <c r="AD23" s="275">
        <v>0</v>
      </c>
      <c r="AE23" s="276">
        <v>0</v>
      </c>
      <c r="AF23" s="296" t="s">
        <v>212</v>
      </c>
      <c r="AG23" s="275">
        <v>0</v>
      </c>
      <c r="AH23" s="276">
        <v>0</v>
      </c>
      <c r="AI23" s="296" t="s">
        <v>212</v>
      </c>
      <c r="AJ23" s="275">
        <v>0</v>
      </c>
      <c r="AK23" s="276">
        <v>0</v>
      </c>
      <c r="AL23" s="296" t="s">
        <v>212</v>
      </c>
      <c r="AM23" s="275">
        <v>0</v>
      </c>
      <c r="AN23" s="276">
        <v>0</v>
      </c>
      <c r="AO23" s="296" t="s">
        <v>212</v>
      </c>
      <c r="AP23" s="275">
        <v>0</v>
      </c>
      <c r="AQ23" s="276">
        <v>0</v>
      </c>
      <c r="AR23" s="296" t="s">
        <v>212</v>
      </c>
      <c r="AS23" s="275">
        <v>0</v>
      </c>
      <c r="AT23" s="276">
        <v>0</v>
      </c>
      <c r="AU23" s="296" t="s">
        <v>212</v>
      </c>
      <c r="AV23" s="275">
        <v>0</v>
      </c>
      <c r="AW23" s="276">
        <v>0</v>
      </c>
      <c r="AX23" s="296" t="s">
        <v>212</v>
      </c>
      <c r="AY23" s="275">
        <v>0</v>
      </c>
      <c r="AZ23" s="276">
        <v>0</v>
      </c>
      <c r="BA23" s="296" t="s">
        <v>212</v>
      </c>
      <c r="BB23" s="275">
        <v>0</v>
      </c>
      <c r="BC23" s="276">
        <v>0</v>
      </c>
      <c r="BD23" s="296" t="s">
        <v>212</v>
      </c>
      <c r="BE23" s="275">
        <v>0</v>
      </c>
      <c r="BF23" s="276">
        <v>0</v>
      </c>
      <c r="BG23" s="296" t="s">
        <v>212</v>
      </c>
      <c r="BH23" s="275">
        <v>0</v>
      </c>
      <c r="BI23" s="276">
        <v>0</v>
      </c>
      <c r="BJ23" s="296" t="s">
        <v>212</v>
      </c>
      <c r="BK23" s="275">
        <v>197</v>
      </c>
      <c r="BL23" s="276">
        <v>62</v>
      </c>
      <c r="BM23" s="296">
        <v>0.45925925925925926</v>
      </c>
      <c r="BN23" s="275">
        <v>0</v>
      </c>
      <c r="BO23" s="276">
        <v>0</v>
      </c>
      <c r="BP23" s="296" t="s">
        <v>212</v>
      </c>
      <c r="BQ23" s="275">
        <v>5</v>
      </c>
      <c r="BR23" s="276">
        <v>0</v>
      </c>
      <c r="BS23" s="296">
        <v>0</v>
      </c>
    </row>
    <row r="24" spans="2:71" s="4" customFormat="1" x14ac:dyDescent="0.25">
      <c r="B24" s="272" t="s">
        <v>328</v>
      </c>
      <c r="C24" s="273">
        <v>345</v>
      </c>
      <c r="D24" s="276">
        <v>-219</v>
      </c>
      <c r="E24" s="296">
        <v>-0.38829787234042556</v>
      </c>
      <c r="F24" s="273">
        <v>5</v>
      </c>
      <c r="G24" s="276">
        <v>0</v>
      </c>
      <c r="H24" s="296">
        <v>0</v>
      </c>
      <c r="I24" s="275">
        <v>1</v>
      </c>
      <c r="J24" s="276">
        <v>0</v>
      </c>
      <c r="K24" s="296">
        <v>0</v>
      </c>
      <c r="L24" s="275">
        <v>2</v>
      </c>
      <c r="M24" s="276">
        <v>0</v>
      </c>
      <c r="N24" s="296">
        <v>0</v>
      </c>
      <c r="O24" s="275">
        <v>1</v>
      </c>
      <c r="P24" s="276">
        <v>0</v>
      </c>
      <c r="Q24" s="296">
        <v>0</v>
      </c>
      <c r="R24" s="275">
        <v>0</v>
      </c>
      <c r="S24" s="276">
        <v>0</v>
      </c>
      <c r="T24" s="296" t="s">
        <v>212</v>
      </c>
      <c r="U24" s="275">
        <v>0</v>
      </c>
      <c r="V24" s="276">
        <v>0</v>
      </c>
      <c r="W24" s="296" t="s">
        <v>212</v>
      </c>
      <c r="X24" s="275">
        <v>0</v>
      </c>
      <c r="Y24" s="276">
        <v>0</v>
      </c>
      <c r="Z24" s="296" t="s">
        <v>212</v>
      </c>
      <c r="AA24" s="275">
        <v>0</v>
      </c>
      <c r="AB24" s="276">
        <v>0</v>
      </c>
      <c r="AC24" s="296" t="s">
        <v>212</v>
      </c>
      <c r="AD24" s="275">
        <v>1</v>
      </c>
      <c r="AE24" s="276">
        <v>0</v>
      </c>
      <c r="AF24" s="296">
        <v>0</v>
      </c>
      <c r="AG24" s="275">
        <v>3</v>
      </c>
      <c r="AH24" s="276">
        <v>0</v>
      </c>
      <c r="AI24" s="296">
        <v>0</v>
      </c>
      <c r="AJ24" s="275">
        <v>1</v>
      </c>
      <c r="AK24" s="276">
        <v>0</v>
      </c>
      <c r="AL24" s="296">
        <v>0</v>
      </c>
      <c r="AM24" s="275">
        <v>0</v>
      </c>
      <c r="AN24" s="276">
        <v>0</v>
      </c>
      <c r="AO24" s="296" t="s">
        <v>212</v>
      </c>
      <c r="AP24" s="275">
        <v>0</v>
      </c>
      <c r="AQ24" s="276">
        <v>0</v>
      </c>
      <c r="AR24" s="296" t="s">
        <v>212</v>
      </c>
      <c r="AS24" s="275">
        <v>0</v>
      </c>
      <c r="AT24" s="276">
        <v>0</v>
      </c>
      <c r="AU24" s="296" t="s">
        <v>212</v>
      </c>
      <c r="AV24" s="275">
        <v>0</v>
      </c>
      <c r="AW24" s="276">
        <v>0</v>
      </c>
      <c r="AX24" s="296" t="s">
        <v>212</v>
      </c>
      <c r="AY24" s="275">
        <v>0</v>
      </c>
      <c r="AZ24" s="276">
        <v>0</v>
      </c>
      <c r="BA24" s="296" t="s">
        <v>212</v>
      </c>
      <c r="BB24" s="275">
        <v>0</v>
      </c>
      <c r="BC24" s="276">
        <v>0</v>
      </c>
      <c r="BD24" s="296" t="s">
        <v>212</v>
      </c>
      <c r="BE24" s="275">
        <v>1</v>
      </c>
      <c r="BF24" s="276">
        <v>0</v>
      </c>
      <c r="BG24" s="296">
        <v>0</v>
      </c>
      <c r="BH24" s="275">
        <v>1</v>
      </c>
      <c r="BI24" s="276">
        <v>0</v>
      </c>
      <c r="BJ24" s="296">
        <v>0</v>
      </c>
      <c r="BK24" s="275">
        <v>328</v>
      </c>
      <c r="BL24" s="276">
        <v>132</v>
      </c>
      <c r="BM24" s="296">
        <v>0.67346938775510212</v>
      </c>
      <c r="BN24" s="275">
        <v>1</v>
      </c>
      <c r="BO24" s="276">
        <v>0</v>
      </c>
      <c r="BP24" s="296">
        <v>0</v>
      </c>
      <c r="BQ24" s="275">
        <v>8</v>
      </c>
      <c r="BR24" s="276">
        <v>0</v>
      </c>
      <c r="BS24" s="296">
        <v>0</v>
      </c>
    </row>
    <row r="25" spans="2:71" s="4" customFormat="1" x14ac:dyDescent="0.25">
      <c r="B25" s="272" t="s">
        <v>44</v>
      </c>
      <c r="C25" s="273">
        <v>1762</v>
      </c>
      <c r="D25" s="276">
        <v>325</v>
      </c>
      <c r="E25" s="296">
        <v>0.22616562282533059</v>
      </c>
      <c r="F25" s="273">
        <v>60</v>
      </c>
      <c r="G25" s="276">
        <v>1</v>
      </c>
      <c r="H25" s="296">
        <v>1.6949152542372836E-2</v>
      </c>
      <c r="I25" s="275">
        <v>4</v>
      </c>
      <c r="J25" s="276">
        <v>1</v>
      </c>
      <c r="K25" s="296">
        <v>0.33333333333333326</v>
      </c>
      <c r="L25" s="275">
        <v>10</v>
      </c>
      <c r="M25" s="276">
        <v>0</v>
      </c>
      <c r="N25" s="296">
        <v>0</v>
      </c>
      <c r="O25" s="275">
        <v>16</v>
      </c>
      <c r="P25" s="276">
        <v>0</v>
      </c>
      <c r="Q25" s="296">
        <v>0</v>
      </c>
      <c r="R25" s="275">
        <v>29</v>
      </c>
      <c r="S25" s="276">
        <v>0</v>
      </c>
      <c r="T25" s="296">
        <v>0</v>
      </c>
      <c r="U25" s="275">
        <v>0</v>
      </c>
      <c r="V25" s="276">
        <v>0</v>
      </c>
      <c r="W25" s="296" t="s">
        <v>212</v>
      </c>
      <c r="X25" s="275">
        <v>1</v>
      </c>
      <c r="Y25" s="276">
        <v>0</v>
      </c>
      <c r="Z25" s="296">
        <v>0</v>
      </c>
      <c r="AA25" s="275">
        <v>0</v>
      </c>
      <c r="AB25" s="276">
        <v>0</v>
      </c>
      <c r="AC25" s="296" t="s">
        <v>212</v>
      </c>
      <c r="AD25" s="275">
        <v>0</v>
      </c>
      <c r="AE25" s="276">
        <v>0</v>
      </c>
      <c r="AF25" s="296" t="s">
        <v>212</v>
      </c>
      <c r="AG25" s="275">
        <v>24</v>
      </c>
      <c r="AH25" s="276">
        <v>0</v>
      </c>
      <c r="AI25" s="296">
        <v>0</v>
      </c>
      <c r="AJ25" s="275">
        <v>2</v>
      </c>
      <c r="AK25" s="276">
        <v>0</v>
      </c>
      <c r="AL25" s="296">
        <v>0</v>
      </c>
      <c r="AM25" s="275">
        <v>6</v>
      </c>
      <c r="AN25" s="276">
        <v>0</v>
      </c>
      <c r="AO25" s="296">
        <v>0</v>
      </c>
      <c r="AP25" s="275">
        <v>10</v>
      </c>
      <c r="AQ25" s="276">
        <v>0</v>
      </c>
      <c r="AR25" s="296">
        <v>0</v>
      </c>
      <c r="AS25" s="275">
        <v>0</v>
      </c>
      <c r="AT25" s="276">
        <v>0</v>
      </c>
      <c r="AU25" s="296" t="s">
        <v>212</v>
      </c>
      <c r="AV25" s="275">
        <v>2</v>
      </c>
      <c r="AW25" s="276">
        <v>0</v>
      </c>
      <c r="AX25" s="296">
        <v>0</v>
      </c>
      <c r="AY25" s="275">
        <v>4</v>
      </c>
      <c r="AZ25" s="276">
        <v>0</v>
      </c>
      <c r="BA25" s="296">
        <v>0</v>
      </c>
      <c r="BB25" s="275">
        <v>0</v>
      </c>
      <c r="BC25" s="276">
        <v>0</v>
      </c>
      <c r="BD25" s="296" t="s">
        <v>212</v>
      </c>
      <c r="BE25" s="275">
        <v>0</v>
      </c>
      <c r="BF25" s="276">
        <v>0</v>
      </c>
      <c r="BG25" s="296" t="s">
        <v>212</v>
      </c>
      <c r="BH25" s="275">
        <v>0</v>
      </c>
      <c r="BI25" s="276">
        <v>0</v>
      </c>
      <c r="BJ25" s="296" t="s">
        <v>212</v>
      </c>
      <c r="BK25" s="275">
        <v>1677</v>
      </c>
      <c r="BL25" s="276">
        <v>605</v>
      </c>
      <c r="BM25" s="296">
        <v>0.56436567164179108</v>
      </c>
      <c r="BN25" s="275">
        <v>0</v>
      </c>
      <c r="BO25" s="276">
        <v>0</v>
      </c>
      <c r="BP25" s="296" t="s">
        <v>212</v>
      </c>
      <c r="BQ25" s="275">
        <v>1</v>
      </c>
      <c r="BR25" s="276">
        <v>0</v>
      </c>
      <c r="BS25" s="296">
        <v>0</v>
      </c>
    </row>
    <row r="26" spans="2:71" s="4" customFormat="1" x14ac:dyDescent="0.25">
      <c r="B26" s="272" t="s">
        <v>329</v>
      </c>
      <c r="C26" s="273">
        <v>266</v>
      </c>
      <c r="D26" s="276">
        <v>-162</v>
      </c>
      <c r="E26" s="296">
        <v>-0.37850467289719625</v>
      </c>
      <c r="F26" s="273">
        <v>5</v>
      </c>
      <c r="G26" s="276">
        <v>0</v>
      </c>
      <c r="H26" s="296">
        <v>0</v>
      </c>
      <c r="I26" s="275">
        <v>0</v>
      </c>
      <c r="J26" s="276">
        <v>0</v>
      </c>
      <c r="K26" s="296" t="s">
        <v>212</v>
      </c>
      <c r="L26" s="275">
        <v>0</v>
      </c>
      <c r="M26" s="276">
        <v>0</v>
      </c>
      <c r="N26" s="296" t="s">
        <v>212</v>
      </c>
      <c r="O26" s="275">
        <v>2</v>
      </c>
      <c r="P26" s="276">
        <v>0</v>
      </c>
      <c r="Q26" s="296">
        <v>0</v>
      </c>
      <c r="R26" s="275">
        <v>3</v>
      </c>
      <c r="S26" s="276">
        <v>0</v>
      </c>
      <c r="T26" s="296">
        <v>0</v>
      </c>
      <c r="U26" s="275">
        <v>0</v>
      </c>
      <c r="V26" s="276">
        <v>0</v>
      </c>
      <c r="W26" s="296" t="s">
        <v>212</v>
      </c>
      <c r="X26" s="275">
        <v>0</v>
      </c>
      <c r="Y26" s="276">
        <v>0</v>
      </c>
      <c r="Z26" s="296" t="s">
        <v>212</v>
      </c>
      <c r="AA26" s="275">
        <v>0</v>
      </c>
      <c r="AB26" s="276">
        <v>0</v>
      </c>
      <c r="AC26" s="296" t="s">
        <v>212</v>
      </c>
      <c r="AD26" s="275">
        <v>0</v>
      </c>
      <c r="AE26" s="276">
        <v>0</v>
      </c>
      <c r="AF26" s="296" t="s">
        <v>212</v>
      </c>
      <c r="AG26" s="275">
        <v>4</v>
      </c>
      <c r="AH26" s="276">
        <v>0</v>
      </c>
      <c r="AI26" s="296">
        <v>0</v>
      </c>
      <c r="AJ26" s="275">
        <v>1</v>
      </c>
      <c r="AK26" s="276">
        <v>0</v>
      </c>
      <c r="AL26" s="296">
        <v>0</v>
      </c>
      <c r="AM26" s="275">
        <v>0</v>
      </c>
      <c r="AN26" s="276">
        <v>0</v>
      </c>
      <c r="AO26" s="296" t="s">
        <v>212</v>
      </c>
      <c r="AP26" s="275">
        <v>1</v>
      </c>
      <c r="AQ26" s="276">
        <v>0</v>
      </c>
      <c r="AR26" s="296">
        <v>0</v>
      </c>
      <c r="AS26" s="275">
        <v>0</v>
      </c>
      <c r="AT26" s="276">
        <v>0</v>
      </c>
      <c r="AU26" s="296" t="s">
        <v>212</v>
      </c>
      <c r="AV26" s="275">
        <v>0</v>
      </c>
      <c r="AW26" s="276">
        <v>0</v>
      </c>
      <c r="AX26" s="296" t="s">
        <v>212</v>
      </c>
      <c r="AY26" s="275">
        <v>0</v>
      </c>
      <c r="AZ26" s="276">
        <v>0</v>
      </c>
      <c r="BA26" s="296" t="s">
        <v>212</v>
      </c>
      <c r="BB26" s="275">
        <v>0</v>
      </c>
      <c r="BC26" s="276">
        <v>0</v>
      </c>
      <c r="BD26" s="296" t="s">
        <v>212</v>
      </c>
      <c r="BE26" s="275">
        <v>2</v>
      </c>
      <c r="BF26" s="276">
        <v>0</v>
      </c>
      <c r="BG26" s="296">
        <v>0</v>
      </c>
      <c r="BH26" s="275">
        <v>0</v>
      </c>
      <c r="BI26" s="276">
        <v>0</v>
      </c>
      <c r="BJ26" s="296" t="s">
        <v>212</v>
      </c>
      <c r="BK26" s="275">
        <v>239</v>
      </c>
      <c r="BL26" s="276">
        <v>100</v>
      </c>
      <c r="BM26" s="296">
        <v>0.71942446043165464</v>
      </c>
      <c r="BN26" s="275">
        <v>3</v>
      </c>
      <c r="BO26" s="276">
        <v>0</v>
      </c>
      <c r="BP26" s="296">
        <v>0</v>
      </c>
      <c r="BQ26" s="275">
        <v>15</v>
      </c>
      <c r="BR26" s="276">
        <v>1</v>
      </c>
      <c r="BS26" s="296">
        <v>7.1428571428571397E-2</v>
      </c>
    </row>
    <row r="27" spans="2:71" s="4" customFormat="1" x14ac:dyDescent="0.25">
      <c r="B27" s="272" t="s">
        <v>330</v>
      </c>
      <c r="C27" s="273">
        <v>385</v>
      </c>
      <c r="D27" s="276">
        <v>1</v>
      </c>
      <c r="E27" s="296">
        <v>2.6041666666667407E-3</v>
      </c>
      <c r="F27" s="273">
        <v>2</v>
      </c>
      <c r="G27" s="276">
        <v>0</v>
      </c>
      <c r="H27" s="296">
        <v>0</v>
      </c>
      <c r="I27" s="275">
        <v>1</v>
      </c>
      <c r="J27" s="276">
        <v>0</v>
      </c>
      <c r="K27" s="296">
        <v>0</v>
      </c>
      <c r="L27" s="275">
        <v>1</v>
      </c>
      <c r="M27" s="276">
        <v>0</v>
      </c>
      <c r="N27" s="296">
        <v>0</v>
      </c>
      <c r="O27" s="275">
        <v>0</v>
      </c>
      <c r="P27" s="276">
        <v>0</v>
      </c>
      <c r="Q27" s="296" t="s">
        <v>212</v>
      </c>
      <c r="R27" s="275">
        <v>0</v>
      </c>
      <c r="S27" s="276">
        <v>0</v>
      </c>
      <c r="T27" s="296" t="s">
        <v>212</v>
      </c>
      <c r="U27" s="275">
        <v>0</v>
      </c>
      <c r="V27" s="276">
        <v>0</v>
      </c>
      <c r="W27" s="296" t="s">
        <v>212</v>
      </c>
      <c r="X27" s="275">
        <v>0</v>
      </c>
      <c r="Y27" s="276">
        <v>0</v>
      </c>
      <c r="Z27" s="296" t="s">
        <v>212</v>
      </c>
      <c r="AA27" s="275">
        <v>0</v>
      </c>
      <c r="AB27" s="276">
        <v>0</v>
      </c>
      <c r="AC27" s="296" t="s">
        <v>212</v>
      </c>
      <c r="AD27" s="275">
        <v>0</v>
      </c>
      <c r="AE27" s="276">
        <v>0</v>
      </c>
      <c r="AF27" s="296" t="s">
        <v>212</v>
      </c>
      <c r="AG27" s="275">
        <v>1</v>
      </c>
      <c r="AH27" s="276">
        <v>0</v>
      </c>
      <c r="AI27" s="296">
        <v>0</v>
      </c>
      <c r="AJ27" s="275">
        <v>0</v>
      </c>
      <c r="AK27" s="276">
        <v>0</v>
      </c>
      <c r="AL27" s="296" t="s">
        <v>212</v>
      </c>
      <c r="AM27" s="275">
        <v>0</v>
      </c>
      <c r="AN27" s="276">
        <v>0</v>
      </c>
      <c r="AO27" s="296" t="s">
        <v>212</v>
      </c>
      <c r="AP27" s="275">
        <v>0</v>
      </c>
      <c r="AQ27" s="276">
        <v>0</v>
      </c>
      <c r="AR27" s="296" t="s">
        <v>212</v>
      </c>
      <c r="AS27" s="275">
        <v>0</v>
      </c>
      <c r="AT27" s="276">
        <v>0</v>
      </c>
      <c r="AU27" s="296" t="s">
        <v>212</v>
      </c>
      <c r="AV27" s="275">
        <v>0</v>
      </c>
      <c r="AW27" s="276">
        <v>0</v>
      </c>
      <c r="AX27" s="296" t="s">
        <v>212</v>
      </c>
      <c r="AY27" s="275">
        <v>0</v>
      </c>
      <c r="AZ27" s="276">
        <v>0</v>
      </c>
      <c r="BA27" s="296" t="s">
        <v>212</v>
      </c>
      <c r="BB27" s="275">
        <v>0</v>
      </c>
      <c r="BC27" s="276">
        <v>0</v>
      </c>
      <c r="BD27" s="296" t="s">
        <v>212</v>
      </c>
      <c r="BE27" s="275">
        <v>0</v>
      </c>
      <c r="BF27" s="276">
        <v>0</v>
      </c>
      <c r="BG27" s="296" t="s">
        <v>212</v>
      </c>
      <c r="BH27" s="275">
        <v>1</v>
      </c>
      <c r="BI27" s="276">
        <v>0</v>
      </c>
      <c r="BJ27" s="296">
        <v>0</v>
      </c>
      <c r="BK27" s="275">
        <v>378</v>
      </c>
      <c r="BL27" s="276">
        <v>150</v>
      </c>
      <c r="BM27" s="296">
        <v>0.65789473684210531</v>
      </c>
      <c r="BN27" s="275">
        <v>1</v>
      </c>
      <c r="BO27" s="276">
        <v>0</v>
      </c>
      <c r="BP27" s="296">
        <v>0</v>
      </c>
      <c r="BQ27" s="275">
        <v>3</v>
      </c>
      <c r="BR27" s="276">
        <v>0</v>
      </c>
      <c r="BS27" s="296">
        <v>0</v>
      </c>
    </row>
    <row r="28" spans="2:71" s="4" customFormat="1" x14ac:dyDescent="0.25">
      <c r="B28" s="272" t="s">
        <v>331</v>
      </c>
      <c r="C28" s="273">
        <v>57</v>
      </c>
      <c r="D28" s="276">
        <v>-15</v>
      </c>
      <c r="E28" s="296">
        <v>-0.20833333333333337</v>
      </c>
      <c r="F28" s="273">
        <v>0</v>
      </c>
      <c r="G28" s="276">
        <v>0</v>
      </c>
      <c r="H28" s="296" t="s">
        <v>212</v>
      </c>
      <c r="I28" s="275">
        <v>0</v>
      </c>
      <c r="J28" s="276">
        <v>0</v>
      </c>
      <c r="K28" s="296" t="s">
        <v>212</v>
      </c>
      <c r="L28" s="275">
        <v>0</v>
      </c>
      <c r="M28" s="276">
        <v>0</v>
      </c>
      <c r="N28" s="296" t="s">
        <v>212</v>
      </c>
      <c r="O28" s="275">
        <v>0</v>
      </c>
      <c r="P28" s="276">
        <v>0</v>
      </c>
      <c r="Q28" s="296" t="s">
        <v>212</v>
      </c>
      <c r="R28" s="275">
        <v>0</v>
      </c>
      <c r="S28" s="276">
        <v>0</v>
      </c>
      <c r="T28" s="296" t="s">
        <v>212</v>
      </c>
      <c r="U28" s="275">
        <v>0</v>
      </c>
      <c r="V28" s="276">
        <v>0</v>
      </c>
      <c r="W28" s="296" t="s">
        <v>212</v>
      </c>
      <c r="X28" s="275">
        <v>0</v>
      </c>
      <c r="Y28" s="276">
        <v>0</v>
      </c>
      <c r="Z28" s="296" t="s">
        <v>212</v>
      </c>
      <c r="AA28" s="275">
        <v>0</v>
      </c>
      <c r="AB28" s="276">
        <v>0</v>
      </c>
      <c r="AC28" s="296" t="s">
        <v>212</v>
      </c>
      <c r="AD28" s="275">
        <v>0</v>
      </c>
      <c r="AE28" s="276">
        <v>0</v>
      </c>
      <c r="AF28" s="296" t="s">
        <v>212</v>
      </c>
      <c r="AG28" s="275">
        <v>3</v>
      </c>
      <c r="AH28" s="276">
        <v>0</v>
      </c>
      <c r="AI28" s="296">
        <v>0</v>
      </c>
      <c r="AJ28" s="275">
        <v>0</v>
      </c>
      <c r="AK28" s="276">
        <v>0</v>
      </c>
      <c r="AL28" s="296" t="s">
        <v>212</v>
      </c>
      <c r="AM28" s="275">
        <v>0</v>
      </c>
      <c r="AN28" s="276">
        <v>0</v>
      </c>
      <c r="AO28" s="296" t="s">
        <v>212</v>
      </c>
      <c r="AP28" s="275">
        <v>0</v>
      </c>
      <c r="AQ28" s="276">
        <v>0</v>
      </c>
      <c r="AR28" s="296" t="s">
        <v>212</v>
      </c>
      <c r="AS28" s="275">
        <v>0</v>
      </c>
      <c r="AT28" s="276">
        <v>0</v>
      </c>
      <c r="AU28" s="296" t="s">
        <v>212</v>
      </c>
      <c r="AV28" s="275">
        <v>0</v>
      </c>
      <c r="AW28" s="276">
        <v>0</v>
      </c>
      <c r="AX28" s="296" t="s">
        <v>212</v>
      </c>
      <c r="AY28" s="275">
        <v>0</v>
      </c>
      <c r="AZ28" s="276">
        <v>0</v>
      </c>
      <c r="BA28" s="296" t="s">
        <v>212</v>
      </c>
      <c r="BB28" s="275">
        <v>0</v>
      </c>
      <c r="BC28" s="276">
        <v>0</v>
      </c>
      <c r="BD28" s="296" t="s">
        <v>212</v>
      </c>
      <c r="BE28" s="275">
        <v>3</v>
      </c>
      <c r="BF28" s="276">
        <v>0</v>
      </c>
      <c r="BG28" s="296">
        <v>0</v>
      </c>
      <c r="BH28" s="275">
        <v>0</v>
      </c>
      <c r="BI28" s="276">
        <v>0</v>
      </c>
      <c r="BJ28" s="296" t="s">
        <v>212</v>
      </c>
      <c r="BK28" s="275">
        <v>50</v>
      </c>
      <c r="BL28" s="276">
        <v>18</v>
      </c>
      <c r="BM28" s="296">
        <v>0.5625</v>
      </c>
      <c r="BN28" s="275">
        <v>1</v>
      </c>
      <c r="BO28" s="276">
        <v>0</v>
      </c>
      <c r="BP28" s="296">
        <v>0</v>
      </c>
      <c r="BQ28" s="275">
        <v>3</v>
      </c>
      <c r="BR28" s="276">
        <v>0</v>
      </c>
      <c r="BS28" s="296">
        <v>0</v>
      </c>
    </row>
    <row r="29" spans="2:71" s="4" customFormat="1" x14ac:dyDescent="0.25">
      <c r="B29" s="272" t="s">
        <v>46</v>
      </c>
      <c r="C29" s="273">
        <v>1275</v>
      </c>
      <c r="D29" s="276">
        <v>824</v>
      </c>
      <c r="E29" s="296">
        <v>1.8270509977827052</v>
      </c>
      <c r="F29" s="273">
        <v>7</v>
      </c>
      <c r="G29" s="276">
        <v>0</v>
      </c>
      <c r="H29" s="296">
        <v>0</v>
      </c>
      <c r="I29" s="275">
        <v>0</v>
      </c>
      <c r="J29" s="276">
        <v>0</v>
      </c>
      <c r="K29" s="296" t="s">
        <v>212</v>
      </c>
      <c r="L29" s="275">
        <v>0</v>
      </c>
      <c r="M29" s="276">
        <v>0</v>
      </c>
      <c r="N29" s="296" t="s">
        <v>212</v>
      </c>
      <c r="O29" s="275">
        <v>1</v>
      </c>
      <c r="P29" s="276">
        <v>0</v>
      </c>
      <c r="Q29" s="296">
        <v>0</v>
      </c>
      <c r="R29" s="275">
        <v>2</v>
      </c>
      <c r="S29" s="276">
        <v>0</v>
      </c>
      <c r="T29" s="296">
        <v>0</v>
      </c>
      <c r="U29" s="275">
        <v>3</v>
      </c>
      <c r="V29" s="276">
        <v>0</v>
      </c>
      <c r="W29" s="296">
        <v>0</v>
      </c>
      <c r="X29" s="275">
        <v>0</v>
      </c>
      <c r="Y29" s="276">
        <v>0</v>
      </c>
      <c r="Z29" s="296" t="s">
        <v>212</v>
      </c>
      <c r="AA29" s="275">
        <v>0</v>
      </c>
      <c r="AB29" s="276">
        <v>0</v>
      </c>
      <c r="AC29" s="296" t="s">
        <v>212</v>
      </c>
      <c r="AD29" s="275">
        <v>1</v>
      </c>
      <c r="AE29" s="276">
        <v>0</v>
      </c>
      <c r="AF29" s="296">
        <v>0</v>
      </c>
      <c r="AG29" s="275">
        <v>13</v>
      </c>
      <c r="AH29" s="276">
        <v>0</v>
      </c>
      <c r="AI29" s="296">
        <v>0</v>
      </c>
      <c r="AJ29" s="275">
        <v>3</v>
      </c>
      <c r="AK29" s="276">
        <v>0</v>
      </c>
      <c r="AL29" s="296">
        <v>0</v>
      </c>
      <c r="AM29" s="275">
        <v>2</v>
      </c>
      <c r="AN29" s="276">
        <v>0</v>
      </c>
      <c r="AO29" s="296">
        <v>0</v>
      </c>
      <c r="AP29" s="275">
        <v>3</v>
      </c>
      <c r="AQ29" s="276">
        <v>0</v>
      </c>
      <c r="AR29" s="296">
        <v>0</v>
      </c>
      <c r="AS29" s="275">
        <v>0</v>
      </c>
      <c r="AT29" s="276">
        <v>0</v>
      </c>
      <c r="AU29" s="296" t="s">
        <v>212</v>
      </c>
      <c r="AV29" s="275">
        <v>3</v>
      </c>
      <c r="AW29" s="276">
        <v>0</v>
      </c>
      <c r="AX29" s="296">
        <v>0</v>
      </c>
      <c r="AY29" s="275">
        <v>0</v>
      </c>
      <c r="AZ29" s="276">
        <v>0</v>
      </c>
      <c r="BA29" s="296" t="s">
        <v>212</v>
      </c>
      <c r="BB29" s="275">
        <v>0</v>
      </c>
      <c r="BC29" s="276">
        <v>0</v>
      </c>
      <c r="BD29" s="296" t="s">
        <v>212</v>
      </c>
      <c r="BE29" s="275">
        <v>2</v>
      </c>
      <c r="BF29" s="276">
        <v>0</v>
      </c>
      <c r="BG29" s="296">
        <v>0</v>
      </c>
      <c r="BH29" s="275">
        <v>0</v>
      </c>
      <c r="BI29" s="276">
        <v>0</v>
      </c>
      <c r="BJ29" s="296" t="s">
        <v>212</v>
      </c>
      <c r="BK29" s="275">
        <v>1251</v>
      </c>
      <c r="BL29" s="276">
        <v>545</v>
      </c>
      <c r="BM29" s="296">
        <v>0.77195467422096309</v>
      </c>
      <c r="BN29" s="275">
        <v>1</v>
      </c>
      <c r="BO29" s="276">
        <v>0</v>
      </c>
      <c r="BP29" s="296">
        <v>0</v>
      </c>
      <c r="BQ29" s="275">
        <v>3</v>
      </c>
      <c r="BR29" s="276">
        <v>0</v>
      </c>
      <c r="BS29" s="296">
        <v>0</v>
      </c>
    </row>
    <row r="30" spans="2:71" s="4" customFormat="1" x14ac:dyDescent="0.25">
      <c r="B30" s="272" t="s">
        <v>332</v>
      </c>
      <c r="C30" s="273">
        <v>1966</v>
      </c>
      <c r="D30" s="276">
        <v>-727</v>
      </c>
      <c r="E30" s="296">
        <v>-0.26995915336056442</v>
      </c>
      <c r="F30" s="273">
        <v>32</v>
      </c>
      <c r="G30" s="276">
        <v>1</v>
      </c>
      <c r="H30" s="296">
        <v>3.2258064516129004E-2</v>
      </c>
      <c r="I30" s="275">
        <v>8</v>
      </c>
      <c r="J30" s="276">
        <v>0</v>
      </c>
      <c r="K30" s="296">
        <v>0</v>
      </c>
      <c r="L30" s="275">
        <v>6</v>
      </c>
      <c r="M30" s="276">
        <v>0</v>
      </c>
      <c r="N30" s="296">
        <v>0</v>
      </c>
      <c r="O30" s="275">
        <v>7</v>
      </c>
      <c r="P30" s="276">
        <v>0</v>
      </c>
      <c r="Q30" s="296">
        <v>0</v>
      </c>
      <c r="R30" s="275">
        <v>8</v>
      </c>
      <c r="S30" s="276">
        <v>1</v>
      </c>
      <c r="T30" s="296">
        <v>0.14285714285714279</v>
      </c>
      <c r="U30" s="275">
        <v>1</v>
      </c>
      <c r="V30" s="276">
        <v>0</v>
      </c>
      <c r="W30" s="296">
        <v>0</v>
      </c>
      <c r="X30" s="275">
        <v>0</v>
      </c>
      <c r="Y30" s="276">
        <v>0</v>
      </c>
      <c r="Z30" s="296" t="s">
        <v>212</v>
      </c>
      <c r="AA30" s="275">
        <v>0</v>
      </c>
      <c r="AB30" s="276">
        <v>0</v>
      </c>
      <c r="AC30" s="296" t="s">
        <v>212</v>
      </c>
      <c r="AD30" s="275">
        <v>2</v>
      </c>
      <c r="AE30" s="276">
        <v>0</v>
      </c>
      <c r="AF30" s="296">
        <v>0</v>
      </c>
      <c r="AG30" s="275">
        <v>5</v>
      </c>
      <c r="AH30" s="276">
        <v>1</v>
      </c>
      <c r="AI30" s="296">
        <v>0.25</v>
      </c>
      <c r="AJ30" s="275">
        <v>0</v>
      </c>
      <c r="AK30" s="276">
        <v>0</v>
      </c>
      <c r="AL30" s="296" t="s">
        <v>212</v>
      </c>
      <c r="AM30" s="275">
        <v>0</v>
      </c>
      <c r="AN30" s="276">
        <v>0</v>
      </c>
      <c r="AO30" s="296" t="s">
        <v>212</v>
      </c>
      <c r="AP30" s="275">
        <v>0</v>
      </c>
      <c r="AQ30" s="276">
        <v>0</v>
      </c>
      <c r="AR30" s="296" t="s">
        <v>212</v>
      </c>
      <c r="AS30" s="275">
        <v>0</v>
      </c>
      <c r="AT30" s="276">
        <v>0</v>
      </c>
      <c r="AU30" s="296" t="s">
        <v>212</v>
      </c>
      <c r="AV30" s="275">
        <v>0</v>
      </c>
      <c r="AW30" s="276">
        <v>0</v>
      </c>
      <c r="AX30" s="296" t="s">
        <v>212</v>
      </c>
      <c r="AY30" s="275">
        <v>0</v>
      </c>
      <c r="AZ30" s="276">
        <v>0</v>
      </c>
      <c r="BA30" s="296" t="s">
        <v>212</v>
      </c>
      <c r="BB30" s="275">
        <v>0</v>
      </c>
      <c r="BC30" s="276">
        <v>0</v>
      </c>
      <c r="BD30" s="296" t="s">
        <v>212</v>
      </c>
      <c r="BE30" s="275">
        <v>4</v>
      </c>
      <c r="BF30" s="276">
        <v>1</v>
      </c>
      <c r="BG30" s="296">
        <v>0.33333333333333326</v>
      </c>
      <c r="BH30" s="275">
        <v>1</v>
      </c>
      <c r="BI30" s="276">
        <v>0</v>
      </c>
      <c r="BJ30" s="296">
        <v>0</v>
      </c>
      <c r="BK30" s="275">
        <v>1926</v>
      </c>
      <c r="BL30" s="276">
        <v>603</v>
      </c>
      <c r="BM30" s="296">
        <v>0.45578231292517013</v>
      </c>
      <c r="BN30" s="275">
        <v>0</v>
      </c>
      <c r="BO30" s="276">
        <v>0</v>
      </c>
      <c r="BP30" s="296" t="s">
        <v>212</v>
      </c>
      <c r="BQ30" s="275">
        <v>3</v>
      </c>
      <c r="BR30" s="276">
        <v>1</v>
      </c>
      <c r="BS30" s="296">
        <v>0.5</v>
      </c>
    </row>
    <row r="31" spans="2:71" s="4" customFormat="1" x14ac:dyDescent="0.25">
      <c r="B31" s="272" t="s">
        <v>333</v>
      </c>
      <c r="C31" s="273">
        <v>349</v>
      </c>
      <c r="D31" s="276">
        <v>27</v>
      </c>
      <c r="E31" s="296">
        <v>8.3850931677018625E-2</v>
      </c>
      <c r="F31" s="273">
        <v>0</v>
      </c>
      <c r="G31" s="276">
        <v>0</v>
      </c>
      <c r="H31" s="296" t="s">
        <v>212</v>
      </c>
      <c r="I31" s="275">
        <v>0</v>
      </c>
      <c r="J31" s="276">
        <v>0</v>
      </c>
      <c r="K31" s="296" t="s">
        <v>212</v>
      </c>
      <c r="L31" s="275">
        <v>0</v>
      </c>
      <c r="M31" s="276">
        <v>0</v>
      </c>
      <c r="N31" s="296" t="s">
        <v>212</v>
      </c>
      <c r="O31" s="275">
        <v>0</v>
      </c>
      <c r="P31" s="276">
        <v>0</v>
      </c>
      <c r="Q31" s="296" t="s">
        <v>212</v>
      </c>
      <c r="R31" s="275">
        <v>0</v>
      </c>
      <c r="S31" s="276">
        <v>0</v>
      </c>
      <c r="T31" s="296" t="s">
        <v>212</v>
      </c>
      <c r="U31" s="275">
        <v>0</v>
      </c>
      <c r="V31" s="276">
        <v>0</v>
      </c>
      <c r="W31" s="296" t="s">
        <v>212</v>
      </c>
      <c r="X31" s="275">
        <v>0</v>
      </c>
      <c r="Y31" s="276">
        <v>0</v>
      </c>
      <c r="Z31" s="296" t="s">
        <v>212</v>
      </c>
      <c r="AA31" s="275">
        <v>0</v>
      </c>
      <c r="AB31" s="276">
        <v>0</v>
      </c>
      <c r="AC31" s="296" t="s">
        <v>212</v>
      </c>
      <c r="AD31" s="275">
        <v>0</v>
      </c>
      <c r="AE31" s="276">
        <v>0</v>
      </c>
      <c r="AF31" s="296" t="s">
        <v>212</v>
      </c>
      <c r="AG31" s="275">
        <v>0</v>
      </c>
      <c r="AH31" s="276">
        <v>0</v>
      </c>
      <c r="AI31" s="296" t="s">
        <v>212</v>
      </c>
      <c r="AJ31" s="275">
        <v>0</v>
      </c>
      <c r="AK31" s="276">
        <v>0</v>
      </c>
      <c r="AL31" s="296" t="s">
        <v>212</v>
      </c>
      <c r="AM31" s="275">
        <v>0</v>
      </c>
      <c r="AN31" s="276">
        <v>0</v>
      </c>
      <c r="AO31" s="296" t="s">
        <v>212</v>
      </c>
      <c r="AP31" s="275">
        <v>0</v>
      </c>
      <c r="AQ31" s="276">
        <v>0</v>
      </c>
      <c r="AR31" s="296" t="s">
        <v>212</v>
      </c>
      <c r="AS31" s="275">
        <v>0</v>
      </c>
      <c r="AT31" s="276">
        <v>0</v>
      </c>
      <c r="AU31" s="296" t="s">
        <v>212</v>
      </c>
      <c r="AV31" s="275">
        <v>0</v>
      </c>
      <c r="AW31" s="276">
        <v>0</v>
      </c>
      <c r="AX31" s="296" t="s">
        <v>212</v>
      </c>
      <c r="AY31" s="275">
        <v>0</v>
      </c>
      <c r="AZ31" s="276">
        <v>0</v>
      </c>
      <c r="BA31" s="296" t="s">
        <v>212</v>
      </c>
      <c r="BB31" s="275">
        <v>0</v>
      </c>
      <c r="BC31" s="276">
        <v>0</v>
      </c>
      <c r="BD31" s="296" t="s">
        <v>212</v>
      </c>
      <c r="BE31" s="275">
        <v>0</v>
      </c>
      <c r="BF31" s="276">
        <v>0</v>
      </c>
      <c r="BG31" s="296" t="s">
        <v>212</v>
      </c>
      <c r="BH31" s="275">
        <v>0</v>
      </c>
      <c r="BI31" s="276">
        <v>0</v>
      </c>
      <c r="BJ31" s="296" t="s">
        <v>212</v>
      </c>
      <c r="BK31" s="275">
        <v>349</v>
      </c>
      <c r="BL31" s="276">
        <v>75</v>
      </c>
      <c r="BM31" s="296">
        <v>0.27372262773722622</v>
      </c>
      <c r="BN31" s="275">
        <v>0</v>
      </c>
      <c r="BO31" s="276">
        <v>0</v>
      </c>
      <c r="BP31" s="296" t="s">
        <v>212</v>
      </c>
      <c r="BQ31" s="275">
        <v>0</v>
      </c>
      <c r="BR31" s="276" t="s">
        <v>212</v>
      </c>
      <c r="BS31" s="296" t="s">
        <v>212</v>
      </c>
    </row>
    <row r="32" spans="2:71" s="4" customFormat="1" x14ac:dyDescent="0.25">
      <c r="B32" s="272" t="s">
        <v>48</v>
      </c>
      <c r="C32" s="273">
        <v>1300</v>
      </c>
      <c r="D32" s="276">
        <v>691</v>
      </c>
      <c r="E32" s="296">
        <v>1.1346469622331692</v>
      </c>
      <c r="F32" s="273">
        <v>8</v>
      </c>
      <c r="G32" s="276">
        <v>0</v>
      </c>
      <c r="H32" s="296">
        <v>0</v>
      </c>
      <c r="I32" s="275">
        <v>0</v>
      </c>
      <c r="J32" s="276">
        <v>0</v>
      </c>
      <c r="K32" s="296" t="s">
        <v>212</v>
      </c>
      <c r="L32" s="275">
        <v>0</v>
      </c>
      <c r="M32" s="276">
        <v>0</v>
      </c>
      <c r="N32" s="296" t="s">
        <v>212</v>
      </c>
      <c r="O32" s="275">
        <v>2</v>
      </c>
      <c r="P32" s="276">
        <v>0</v>
      </c>
      <c r="Q32" s="296">
        <v>0</v>
      </c>
      <c r="R32" s="275">
        <v>6</v>
      </c>
      <c r="S32" s="276">
        <v>0</v>
      </c>
      <c r="T32" s="296">
        <v>0</v>
      </c>
      <c r="U32" s="275">
        <v>0</v>
      </c>
      <c r="V32" s="276">
        <v>0</v>
      </c>
      <c r="W32" s="296" t="s">
        <v>212</v>
      </c>
      <c r="X32" s="275">
        <v>0</v>
      </c>
      <c r="Y32" s="276">
        <v>0</v>
      </c>
      <c r="Z32" s="296" t="s">
        <v>212</v>
      </c>
      <c r="AA32" s="275">
        <v>0</v>
      </c>
      <c r="AB32" s="276">
        <v>0</v>
      </c>
      <c r="AC32" s="296" t="s">
        <v>212</v>
      </c>
      <c r="AD32" s="275">
        <v>0</v>
      </c>
      <c r="AE32" s="276">
        <v>0</v>
      </c>
      <c r="AF32" s="296" t="s">
        <v>212</v>
      </c>
      <c r="AG32" s="275">
        <v>15</v>
      </c>
      <c r="AH32" s="276">
        <v>0</v>
      </c>
      <c r="AI32" s="296">
        <v>0</v>
      </c>
      <c r="AJ32" s="275">
        <v>9</v>
      </c>
      <c r="AK32" s="276">
        <v>0</v>
      </c>
      <c r="AL32" s="296">
        <v>0</v>
      </c>
      <c r="AM32" s="275">
        <v>3</v>
      </c>
      <c r="AN32" s="276">
        <v>0</v>
      </c>
      <c r="AO32" s="296">
        <v>0</v>
      </c>
      <c r="AP32" s="275">
        <v>0</v>
      </c>
      <c r="AQ32" s="276">
        <v>0</v>
      </c>
      <c r="AR32" s="296" t="s">
        <v>212</v>
      </c>
      <c r="AS32" s="275">
        <v>0</v>
      </c>
      <c r="AT32" s="276">
        <v>0</v>
      </c>
      <c r="AU32" s="296" t="s">
        <v>212</v>
      </c>
      <c r="AV32" s="275">
        <v>0</v>
      </c>
      <c r="AW32" s="276">
        <v>0</v>
      </c>
      <c r="AX32" s="296" t="s">
        <v>212</v>
      </c>
      <c r="AY32" s="275">
        <v>1</v>
      </c>
      <c r="AZ32" s="276">
        <v>0</v>
      </c>
      <c r="BA32" s="296">
        <v>0</v>
      </c>
      <c r="BB32" s="275">
        <v>2</v>
      </c>
      <c r="BC32" s="276">
        <v>0</v>
      </c>
      <c r="BD32" s="296">
        <v>0</v>
      </c>
      <c r="BE32" s="275">
        <v>0</v>
      </c>
      <c r="BF32" s="276">
        <v>0</v>
      </c>
      <c r="BG32" s="296" t="s">
        <v>212</v>
      </c>
      <c r="BH32" s="275">
        <v>0</v>
      </c>
      <c r="BI32" s="276">
        <v>0</v>
      </c>
      <c r="BJ32" s="296" t="s">
        <v>212</v>
      </c>
      <c r="BK32" s="275">
        <v>1277</v>
      </c>
      <c r="BL32" s="276">
        <v>281</v>
      </c>
      <c r="BM32" s="296">
        <v>0.28212851405622486</v>
      </c>
      <c r="BN32" s="275">
        <v>0</v>
      </c>
      <c r="BO32" s="276">
        <v>0</v>
      </c>
      <c r="BP32" s="296" t="s">
        <v>212</v>
      </c>
      <c r="BQ32" s="275">
        <v>0</v>
      </c>
      <c r="BR32" s="276" t="s">
        <v>212</v>
      </c>
      <c r="BS32" s="296" t="s">
        <v>212</v>
      </c>
    </row>
    <row r="33" spans="1:71" s="4" customFormat="1" x14ac:dyDescent="0.25">
      <c r="B33" s="272" t="s">
        <v>334</v>
      </c>
      <c r="C33" s="273">
        <v>128</v>
      </c>
      <c r="D33" s="276">
        <v>-74</v>
      </c>
      <c r="E33" s="296">
        <v>-0.36633663366336633</v>
      </c>
      <c r="F33" s="273">
        <v>1</v>
      </c>
      <c r="G33" s="276">
        <v>0</v>
      </c>
      <c r="H33" s="296">
        <v>0</v>
      </c>
      <c r="I33" s="275">
        <v>0</v>
      </c>
      <c r="J33" s="276">
        <v>0</v>
      </c>
      <c r="K33" s="296" t="s">
        <v>212</v>
      </c>
      <c r="L33" s="275">
        <v>1</v>
      </c>
      <c r="M33" s="276">
        <v>0</v>
      </c>
      <c r="N33" s="296">
        <v>0</v>
      </c>
      <c r="O33" s="275">
        <v>0</v>
      </c>
      <c r="P33" s="276">
        <v>0</v>
      </c>
      <c r="Q33" s="296" t="s">
        <v>212</v>
      </c>
      <c r="R33" s="275">
        <v>0</v>
      </c>
      <c r="S33" s="276">
        <v>0</v>
      </c>
      <c r="T33" s="296" t="s">
        <v>212</v>
      </c>
      <c r="U33" s="275">
        <v>0</v>
      </c>
      <c r="V33" s="276">
        <v>0</v>
      </c>
      <c r="W33" s="296" t="s">
        <v>212</v>
      </c>
      <c r="X33" s="275">
        <v>0</v>
      </c>
      <c r="Y33" s="276">
        <v>0</v>
      </c>
      <c r="Z33" s="296" t="s">
        <v>212</v>
      </c>
      <c r="AA33" s="275">
        <v>0</v>
      </c>
      <c r="AB33" s="276">
        <v>0</v>
      </c>
      <c r="AC33" s="296" t="s">
        <v>212</v>
      </c>
      <c r="AD33" s="275">
        <v>0</v>
      </c>
      <c r="AE33" s="276">
        <v>0</v>
      </c>
      <c r="AF33" s="296" t="s">
        <v>212</v>
      </c>
      <c r="AG33" s="275">
        <v>0</v>
      </c>
      <c r="AH33" s="276">
        <v>0</v>
      </c>
      <c r="AI33" s="296" t="s">
        <v>212</v>
      </c>
      <c r="AJ33" s="275">
        <v>0</v>
      </c>
      <c r="AK33" s="276">
        <v>0</v>
      </c>
      <c r="AL33" s="296" t="s">
        <v>212</v>
      </c>
      <c r="AM33" s="275">
        <v>0</v>
      </c>
      <c r="AN33" s="276">
        <v>0</v>
      </c>
      <c r="AO33" s="296" t="s">
        <v>212</v>
      </c>
      <c r="AP33" s="275">
        <v>0</v>
      </c>
      <c r="AQ33" s="276">
        <v>0</v>
      </c>
      <c r="AR33" s="296" t="s">
        <v>212</v>
      </c>
      <c r="AS33" s="275">
        <v>0</v>
      </c>
      <c r="AT33" s="276">
        <v>0</v>
      </c>
      <c r="AU33" s="296" t="s">
        <v>212</v>
      </c>
      <c r="AV33" s="275">
        <v>0</v>
      </c>
      <c r="AW33" s="276">
        <v>0</v>
      </c>
      <c r="AX33" s="296" t="s">
        <v>212</v>
      </c>
      <c r="AY33" s="275">
        <v>0</v>
      </c>
      <c r="AZ33" s="276">
        <v>0</v>
      </c>
      <c r="BA33" s="296" t="s">
        <v>212</v>
      </c>
      <c r="BB33" s="275">
        <v>0</v>
      </c>
      <c r="BC33" s="276">
        <v>0</v>
      </c>
      <c r="BD33" s="296" t="s">
        <v>212</v>
      </c>
      <c r="BE33" s="275">
        <v>0</v>
      </c>
      <c r="BF33" s="276">
        <v>0</v>
      </c>
      <c r="BG33" s="296" t="s">
        <v>212</v>
      </c>
      <c r="BH33" s="275">
        <v>0</v>
      </c>
      <c r="BI33" s="276">
        <v>0</v>
      </c>
      <c r="BJ33" s="296" t="s">
        <v>212</v>
      </c>
      <c r="BK33" s="275">
        <v>126</v>
      </c>
      <c r="BL33" s="276">
        <v>41</v>
      </c>
      <c r="BM33" s="296">
        <v>0.48235294117647065</v>
      </c>
      <c r="BN33" s="275">
        <v>0</v>
      </c>
      <c r="BO33" s="276">
        <v>0</v>
      </c>
      <c r="BP33" s="296" t="s">
        <v>212</v>
      </c>
      <c r="BQ33" s="275">
        <v>1</v>
      </c>
      <c r="BR33" s="276">
        <v>0</v>
      </c>
      <c r="BS33" s="296">
        <v>0</v>
      </c>
    </row>
    <row r="34" spans="1:71" s="4" customFormat="1" x14ac:dyDescent="0.25">
      <c r="B34" s="272" t="s">
        <v>335</v>
      </c>
      <c r="C34" s="273">
        <v>124</v>
      </c>
      <c r="D34" s="276">
        <v>16</v>
      </c>
      <c r="E34" s="296">
        <v>0.14814814814814814</v>
      </c>
      <c r="F34" s="273">
        <v>1</v>
      </c>
      <c r="G34" s="276">
        <v>0</v>
      </c>
      <c r="H34" s="296">
        <v>0</v>
      </c>
      <c r="I34" s="275">
        <v>0</v>
      </c>
      <c r="J34" s="276">
        <v>0</v>
      </c>
      <c r="K34" s="296" t="s">
        <v>212</v>
      </c>
      <c r="L34" s="275">
        <v>0</v>
      </c>
      <c r="M34" s="276">
        <v>0</v>
      </c>
      <c r="N34" s="296" t="s">
        <v>212</v>
      </c>
      <c r="O34" s="275">
        <v>0</v>
      </c>
      <c r="P34" s="276">
        <v>0</v>
      </c>
      <c r="Q34" s="296" t="s">
        <v>212</v>
      </c>
      <c r="R34" s="275">
        <v>1</v>
      </c>
      <c r="S34" s="276">
        <v>0</v>
      </c>
      <c r="T34" s="296">
        <v>0</v>
      </c>
      <c r="U34" s="275">
        <v>0</v>
      </c>
      <c r="V34" s="276">
        <v>0</v>
      </c>
      <c r="W34" s="296" t="s">
        <v>212</v>
      </c>
      <c r="X34" s="275">
        <v>0</v>
      </c>
      <c r="Y34" s="276">
        <v>0</v>
      </c>
      <c r="Z34" s="296" t="s">
        <v>212</v>
      </c>
      <c r="AA34" s="275">
        <v>0</v>
      </c>
      <c r="AB34" s="276">
        <v>0</v>
      </c>
      <c r="AC34" s="296" t="s">
        <v>212</v>
      </c>
      <c r="AD34" s="275">
        <v>0</v>
      </c>
      <c r="AE34" s="276">
        <v>0</v>
      </c>
      <c r="AF34" s="296" t="s">
        <v>212</v>
      </c>
      <c r="AG34" s="275">
        <v>2</v>
      </c>
      <c r="AH34" s="276">
        <v>1</v>
      </c>
      <c r="AI34" s="296">
        <v>1</v>
      </c>
      <c r="AJ34" s="275">
        <v>0</v>
      </c>
      <c r="AK34" s="276">
        <v>0</v>
      </c>
      <c r="AL34" s="296" t="s">
        <v>212</v>
      </c>
      <c r="AM34" s="275">
        <v>0</v>
      </c>
      <c r="AN34" s="276">
        <v>0</v>
      </c>
      <c r="AO34" s="296" t="s">
        <v>212</v>
      </c>
      <c r="AP34" s="275">
        <v>0</v>
      </c>
      <c r="AQ34" s="276">
        <v>0</v>
      </c>
      <c r="AR34" s="296" t="s">
        <v>212</v>
      </c>
      <c r="AS34" s="275">
        <v>0</v>
      </c>
      <c r="AT34" s="276">
        <v>0</v>
      </c>
      <c r="AU34" s="296" t="s">
        <v>212</v>
      </c>
      <c r="AV34" s="275">
        <v>0</v>
      </c>
      <c r="AW34" s="276">
        <v>0</v>
      </c>
      <c r="AX34" s="296" t="s">
        <v>212</v>
      </c>
      <c r="AY34" s="275">
        <v>0</v>
      </c>
      <c r="AZ34" s="276">
        <v>0</v>
      </c>
      <c r="BA34" s="296" t="s">
        <v>212</v>
      </c>
      <c r="BB34" s="275">
        <v>0</v>
      </c>
      <c r="BC34" s="276">
        <v>0</v>
      </c>
      <c r="BD34" s="296" t="s">
        <v>212</v>
      </c>
      <c r="BE34" s="275">
        <v>1</v>
      </c>
      <c r="BF34" s="276">
        <v>1</v>
      </c>
      <c r="BG34" s="296" t="s">
        <v>212</v>
      </c>
      <c r="BH34" s="275">
        <v>1</v>
      </c>
      <c r="BI34" s="276">
        <v>0</v>
      </c>
      <c r="BJ34" s="296">
        <v>0</v>
      </c>
      <c r="BK34" s="275">
        <v>118</v>
      </c>
      <c r="BL34" s="276">
        <v>32</v>
      </c>
      <c r="BM34" s="296">
        <v>0.37209302325581395</v>
      </c>
      <c r="BN34" s="275">
        <v>1</v>
      </c>
      <c r="BO34" s="276">
        <v>0</v>
      </c>
      <c r="BP34" s="296">
        <v>0</v>
      </c>
      <c r="BQ34" s="275">
        <v>2</v>
      </c>
      <c r="BR34" s="276">
        <v>0</v>
      </c>
      <c r="BS34" s="296">
        <v>0</v>
      </c>
    </row>
    <row r="35" spans="1:71" s="4" customFormat="1" x14ac:dyDescent="0.25">
      <c r="B35" s="272" t="s">
        <v>336</v>
      </c>
      <c r="C35" s="273">
        <v>383</v>
      </c>
      <c r="D35" s="276">
        <v>-46</v>
      </c>
      <c r="E35" s="296">
        <v>-0.10722610722610726</v>
      </c>
      <c r="F35" s="273">
        <v>1</v>
      </c>
      <c r="G35" s="276">
        <v>0</v>
      </c>
      <c r="H35" s="296">
        <v>0</v>
      </c>
      <c r="I35" s="275">
        <v>0</v>
      </c>
      <c r="J35" s="276">
        <v>0</v>
      </c>
      <c r="K35" s="296" t="s">
        <v>212</v>
      </c>
      <c r="L35" s="275">
        <v>0</v>
      </c>
      <c r="M35" s="276">
        <v>0</v>
      </c>
      <c r="N35" s="296" t="s">
        <v>212</v>
      </c>
      <c r="O35" s="275">
        <v>0</v>
      </c>
      <c r="P35" s="276">
        <v>0</v>
      </c>
      <c r="Q35" s="296" t="s">
        <v>212</v>
      </c>
      <c r="R35" s="275">
        <v>0</v>
      </c>
      <c r="S35" s="276">
        <v>0</v>
      </c>
      <c r="T35" s="296" t="s">
        <v>212</v>
      </c>
      <c r="U35" s="275">
        <v>0</v>
      </c>
      <c r="V35" s="276">
        <v>0</v>
      </c>
      <c r="W35" s="296" t="s">
        <v>212</v>
      </c>
      <c r="X35" s="275">
        <v>0</v>
      </c>
      <c r="Y35" s="276">
        <v>0</v>
      </c>
      <c r="Z35" s="296" t="s">
        <v>212</v>
      </c>
      <c r="AA35" s="275">
        <v>0</v>
      </c>
      <c r="AB35" s="276">
        <v>0</v>
      </c>
      <c r="AC35" s="296" t="s">
        <v>212</v>
      </c>
      <c r="AD35" s="275">
        <v>1</v>
      </c>
      <c r="AE35" s="276">
        <v>0</v>
      </c>
      <c r="AF35" s="296">
        <v>0</v>
      </c>
      <c r="AG35" s="275">
        <v>1</v>
      </c>
      <c r="AH35" s="276">
        <v>0</v>
      </c>
      <c r="AI35" s="296">
        <v>0</v>
      </c>
      <c r="AJ35" s="275">
        <v>0</v>
      </c>
      <c r="AK35" s="276">
        <v>0</v>
      </c>
      <c r="AL35" s="296" t="s">
        <v>212</v>
      </c>
      <c r="AM35" s="275">
        <v>0</v>
      </c>
      <c r="AN35" s="276">
        <v>0</v>
      </c>
      <c r="AO35" s="296" t="s">
        <v>212</v>
      </c>
      <c r="AP35" s="275">
        <v>1</v>
      </c>
      <c r="AQ35" s="276">
        <v>0</v>
      </c>
      <c r="AR35" s="296">
        <v>0</v>
      </c>
      <c r="AS35" s="275">
        <v>0</v>
      </c>
      <c r="AT35" s="276">
        <v>0</v>
      </c>
      <c r="AU35" s="296" t="s">
        <v>212</v>
      </c>
      <c r="AV35" s="275">
        <v>0</v>
      </c>
      <c r="AW35" s="276">
        <v>0</v>
      </c>
      <c r="AX35" s="296" t="s">
        <v>212</v>
      </c>
      <c r="AY35" s="275">
        <v>0</v>
      </c>
      <c r="AZ35" s="276">
        <v>0</v>
      </c>
      <c r="BA35" s="296" t="s">
        <v>212</v>
      </c>
      <c r="BB35" s="275">
        <v>0</v>
      </c>
      <c r="BC35" s="276">
        <v>0</v>
      </c>
      <c r="BD35" s="296" t="s">
        <v>212</v>
      </c>
      <c r="BE35" s="275">
        <v>0</v>
      </c>
      <c r="BF35" s="276">
        <v>0</v>
      </c>
      <c r="BG35" s="296" t="s">
        <v>212</v>
      </c>
      <c r="BH35" s="275">
        <v>0</v>
      </c>
      <c r="BI35" s="276">
        <v>0</v>
      </c>
      <c r="BJ35" s="296" t="s">
        <v>212</v>
      </c>
      <c r="BK35" s="275">
        <v>376</v>
      </c>
      <c r="BL35" s="276">
        <v>136</v>
      </c>
      <c r="BM35" s="296">
        <v>0.56666666666666665</v>
      </c>
      <c r="BN35" s="275">
        <v>0</v>
      </c>
      <c r="BO35" s="276">
        <v>0</v>
      </c>
      <c r="BP35" s="296" t="s">
        <v>212</v>
      </c>
      <c r="BQ35" s="275">
        <v>5</v>
      </c>
      <c r="BR35" s="276">
        <v>0</v>
      </c>
      <c r="BS35" s="296">
        <v>0</v>
      </c>
    </row>
    <row r="36" spans="1:71" s="4" customFormat="1" x14ac:dyDescent="0.25">
      <c r="B36" s="272" t="s">
        <v>371</v>
      </c>
      <c r="C36" s="273">
        <v>56</v>
      </c>
      <c r="D36" s="276">
        <v>-8</v>
      </c>
      <c r="E36" s="296">
        <v>-0.125</v>
      </c>
      <c r="F36" s="273">
        <v>0</v>
      </c>
      <c r="G36" s="276">
        <v>0</v>
      </c>
      <c r="H36" s="296" t="s">
        <v>212</v>
      </c>
      <c r="I36" s="275">
        <v>0</v>
      </c>
      <c r="J36" s="276">
        <v>0</v>
      </c>
      <c r="K36" s="296" t="s">
        <v>212</v>
      </c>
      <c r="L36" s="275">
        <v>0</v>
      </c>
      <c r="M36" s="276">
        <v>0</v>
      </c>
      <c r="N36" s="296" t="s">
        <v>212</v>
      </c>
      <c r="O36" s="275">
        <v>0</v>
      </c>
      <c r="P36" s="276">
        <v>0</v>
      </c>
      <c r="Q36" s="296" t="s">
        <v>212</v>
      </c>
      <c r="R36" s="275">
        <v>0</v>
      </c>
      <c r="S36" s="276">
        <v>0</v>
      </c>
      <c r="T36" s="296" t="s">
        <v>212</v>
      </c>
      <c r="U36" s="275">
        <v>0</v>
      </c>
      <c r="V36" s="276">
        <v>0</v>
      </c>
      <c r="W36" s="296" t="s">
        <v>212</v>
      </c>
      <c r="X36" s="275">
        <v>0</v>
      </c>
      <c r="Y36" s="276">
        <v>0</v>
      </c>
      <c r="Z36" s="296" t="s">
        <v>212</v>
      </c>
      <c r="AA36" s="275">
        <v>0</v>
      </c>
      <c r="AB36" s="276">
        <v>0</v>
      </c>
      <c r="AC36" s="296" t="s">
        <v>212</v>
      </c>
      <c r="AD36" s="275">
        <v>0</v>
      </c>
      <c r="AE36" s="276">
        <v>0</v>
      </c>
      <c r="AF36" s="296" t="s">
        <v>212</v>
      </c>
      <c r="AG36" s="275">
        <v>1</v>
      </c>
      <c r="AH36" s="276">
        <v>0</v>
      </c>
      <c r="AI36" s="296">
        <v>0</v>
      </c>
      <c r="AJ36" s="275">
        <v>0</v>
      </c>
      <c r="AK36" s="276">
        <v>0</v>
      </c>
      <c r="AL36" s="296" t="s">
        <v>212</v>
      </c>
      <c r="AM36" s="275">
        <v>0</v>
      </c>
      <c r="AN36" s="276">
        <v>0</v>
      </c>
      <c r="AO36" s="296" t="s">
        <v>212</v>
      </c>
      <c r="AP36" s="275">
        <v>0</v>
      </c>
      <c r="AQ36" s="276">
        <v>0</v>
      </c>
      <c r="AR36" s="296" t="s">
        <v>212</v>
      </c>
      <c r="AS36" s="275">
        <v>0</v>
      </c>
      <c r="AT36" s="276">
        <v>0</v>
      </c>
      <c r="AU36" s="296" t="s">
        <v>212</v>
      </c>
      <c r="AV36" s="275">
        <v>0</v>
      </c>
      <c r="AW36" s="276">
        <v>0</v>
      </c>
      <c r="AX36" s="296" t="s">
        <v>212</v>
      </c>
      <c r="AY36" s="275">
        <v>0</v>
      </c>
      <c r="AZ36" s="276">
        <v>0</v>
      </c>
      <c r="BA36" s="296" t="s">
        <v>212</v>
      </c>
      <c r="BB36" s="275">
        <v>0</v>
      </c>
      <c r="BC36" s="276">
        <v>0</v>
      </c>
      <c r="BD36" s="296" t="s">
        <v>212</v>
      </c>
      <c r="BE36" s="275">
        <v>1</v>
      </c>
      <c r="BF36" s="276">
        <v>0</v>
      </c>
      <c r="BG36" s="296">
        <v>0</v>
      </c>
      <c r="BH36" s="275">
        <v>0</v>
      </c>
      <c r="BI36" s="276">
        <v>0</v>
      </c>
      <c r="BJ36" s="296" t="s">
        <v>212</v>
      </c>
      <c r="BK36" s="275">
        <v>51</v>
      </c>
      <c r="BL36" s="276">
        <v>-207</v>
      </c>
      <c r="BM36" s="296">
        <v>-0.80232558139534882</v>
      </c>
      <c r="BN36" s="275">
        <v>1</v>
      </c>
      <c r="BO36" s="276">
        <v>0</v>
      </c>
      <c r="BP36" s="296">
        <v>0</v>
      </c>
      <c r="BQ36" s="275">
        <v>3</v>
      </c>
      <c r="BR36" s="276" t="s">
        <v>212</v>
      </c>
      <c r="BS36" s="296" t="s">
        <v>212</v>
      </c>
    </row>
    <row r="37" spans="1:71" s="4" customFormat="1" x14ac:dyDescent="0.25">
      <c r="B37" s="272" t="s">
        <v>338</v>
      </c>
      <c r="C37" s="273">
        <v>80</v>
      </c>
      <c r="D37" s="276">
        <v>-62</v>
      </c>
      <c r="E37" s="296">
        <v>-0.43661971830985913</v>
      </c>
      <c r="F37" s="273">
        <v>1</v>
      </c>
      <c r="G37" s="276">
        <v>0</v>
      </c>
      <c r="H37" s="296">
        <v>0</v>
      </c>
      <c r="I37" s="275">
        <v>0</v>
      </c>
      <c r="J37" s="276">
        <v>0</v>
      </c>
      <c r="K37" s="296" t="s">
        <v>212</v>
      </c>
      <c r="L37" s="275">
        <v>0</v>
      </c>
      <c r="M37" s="276">
        <v>0</v>
      </c>
      <c r="N37" s="296" t="s">
        <v>212</v>
      </c>
      <c r="O37" s="275">
        <v>0</v>
      </c>
      <c r="P37" s="276">
        <v>0</v>
      </c>
      <c r="Q37" s="296" t="s">
        <v>212</v>
      </c>
      <c r="R37" s="275">
        <v>0</v>
      </c>
      <c r="S37" s="276">
        <v>0</v>
      </c>
      <c r="T37" s="296" t="s">
        <v>212</v>
      </c>
      <c r="U37" s="275">
        <v>0</v>
      </c>
      <c r="V37" s="276">
        <v>0</v>
      </c>
      <c r="W37" s="296" t="s">
        <v>212</v>
      </c>
      <c r="X37" s="275">
        <v>0</v>
      </c>
      <c r="Y37" s="276">
        <v>0</v>
      </c>
      <c r="Z37" s="296" t="s">
        <v>212</v>
      </c>
      <c r="AA37" s="275">
        <v>0</v>
      </c>
      <c r="AB37" s="276">
        <v>0</v>
      </c>
      <c r="AC37" s="296" t="s">
        <v>212</v>
      </c>
      <c r="AD37" s="275">
        <v>1</v>
      </c>
      <c r="AE37" s="276">
        <v>0</v>
      </c>
      <c r="AF37" s="296">
        <v>0</v>
      </c>
      <c r="AG37" s="275">
        <v>3</v>
      </c>
      <c r="AH37" s="276">
        <v>0</v>
      </c>
      <c r="AI37" s="296">
        <v>0</v>
      </c>
      <c r="AJ37" s="275">
        <v>0</v>
      </c>
      <c r="AK37" s="276">
        <v>0</v>
      </c>
      <c r="AL37" s="296" t="s">
        <v>212</v>
      </c>
      <c r="AM37" s="275">
        <v>0</v>
      </c>
      <c r="AN37" s="276">
        <v>0</v>
      </c>
      <c r="AO37" s="296" t="s">
        <v>212</v>
      </c>
      <c r="AP37" s="275">
        <v>0</v>
      </c>
      <c r="AQ37" s="276">
        <v>0</v>
      </c>
      <c r="AR37" s="296" t="s">
        <v>212</v>
      </c>
      <c r="AS37" s="275">
        <v>0</v>
      </c>
      <c r="AT37" s="276">
        <v>0</v>
      </c>
      <c r="AU37" s="296" t="s">
        <v>212</v>
      </c>
      <c r="AV37" s="275">
        <v>0</v>
      </c>
      <c r="AW37" s="276">
        <v>0</v>
      </c>
      <c r="AX37" s="296" t="s">
        <v>212</v>
      </c>
      <c r="AY37" s="275">
        <v>0</v>
      </c>
      <c r="AZ37" s="276">
        <v>0</v>
      </c>
      <c r="BA37" s="296" t="s">
        <v>212</v>
      </c>
      <c r="BB37" s="275">
        <v>0</v>
      </c>
      <c r="BC37" s="276">
        <v>0</v>
      </c>
      <c r="BD37" s="296" t="s">
        <v>212</v>
      </c>
      <c r="BE37" s="275">
        <v>2</v>
      </c>
      <c r="BF37" s="276">
        <v>0</v>
      </c>
      <c r="BG37" s="296">
        <v>0</v>
      </c>
      <c r="BH37" s="275">
        <v>1</v>
      </c>
      <c r="BI37" s="276">
        <v>0</v>
      </c>
      <c r="BJ37" s="296">
        <v>0</v>
      </c>
      <c r="BK37" s="275">
        <v>73</v>
      </c>
      <c r="BL37" s="276">
        <v>22</v>
      </c>
      <c r="BM37" s="296">
        <v>0.43137254901960786</v>
      </c>
      <c r="BN37" s="275">
        <v>0</v>
      </c>
      <c r="BO37" s="276">
        <v>0</v>
      </c>
      <c r="BP37" s="296" t="s">
        <v>212</v>
      </c>
      <c r="BQ37" s="275">
        <v>3</v>
      </c>
      <c r="BR37" s="276">
        <v>0</v>
      </c>
      <c r="BS37" s="296">
        <v>0</v>
      </c>
    </row>
    <row r="38" spans="1:71" s="4" customFormat="1" x14ac:dyDescent="0.25">
      <c r="B38" s="272" t="s">
        <v>339</v>
      </c>
      <c r="C38" s="273">
        <v>60</v>
      </c>
      <c r="D38" s="276">
        <v>-76</v>
      </c>
      <c r="E38" s="296">
        <v>-0.55882352941176472</v>
      </c>
      <c r="F38" s="273">
        <v>0</v>
      </c>
      <c r="G38" s="276">
        <v>0</v>
      </c>
      <c r="H38" s="296" t="s">
        <v>212</v>
      </c>
      <c r="I38" s="275">
        <v>0</v>
      </c>
      <c r="J38" s="276">
        <v>0</v>
      </c>
      <c r="K38" s="296" t="s">
        <v>212</v>
      </c>
      <c r="L38" s="275">
        <v>0</v>
      </c>
      <c r="M38" s="276">
        <v>0</v>
      </c>
      <c r="N38" s="296" t="s">
        <v>212</v>
      </c>
      <c r="O38" s="275">
        <v>0</v>
      </c>
      <c r="P38" s="276">
        <v>0</v>
      </c>
      <c r="Q38" s="296" t="s">
        <v>212</v>
      </c>
      <c r="R38" s="275">
        <v>0</v>
      </c>
      <c r="S38" s="276">
        <v>0</v>
      </c>
      <c r="T38" s="296" t="s">
        <v>212</v>
      </c>
      <c r="U38" s="275">
        <v>0</v>
      </c>
      <c r="V38" s="276">
        <v>0</v>
      </c>
      <c r="W38" s="296" t="s">
        <v>212</v>
      </c>
      <c r="X38" s="275">
        <v>0</v>
      </c>
      <c r="Y38" s="276">
        <v>0</v>
      </c>
      <c r="Z38" s="296" t="s">
        <v>212</v>
      </c>
      <c r="AA38" s="275">
        <v>0</v>
      </c>
      <c r="AB38" s="276">
        <v>0</v>
      </c>
      <c r="AC38" s="296" t="s">
        <v>212</v>
      </c>
      <c r="AD38" s="275">
        <v>0</v>
      </c>
      <c r="AE38" s="276">
        <v>0</v>
      </c>
      <c r="AF38" s="296" t="s">
        <v>212</v>
      </c>
      <c r="AG38" s="275">
        <v>0</v>
      </c>
      <c r="AH38" s="276">
        <v>0</v>
      </c>
      <c r="AI38" s="296" t="s">
        <v>212</v>
      </c>
      <c r="AJ38" s="275">
        <v>0</v>
      </c>
      <c r="AK38" s="276">
        <v>0</v>
      </c>
      <c r="AL38" s="296" t="s">
        <v>212</v>
      </c>
      <c r="AM38" s="275">
        <v>0</v>
      </c>
      <c r="AN38" s="276">
        <v>0</v>
      </c>
      <c r="AO38" s="296" t="s">
        <v>212</v>
      </c>
      <c r="AP38" s="275">
        <v>0</v>
      </c>
      <c r="AQ38" s="276">
        <v>0</v>
      </c>
      <c r="AR38" s="296" t="s">
        <v>212</v>
      </c>
      <c r="AS38" s="275">
        <v>0</v>
      </c>
      <c r="AT38" s="276">
        <v>0</v>
      </c>
      <c r="AU38" s="296" t="s">
        <v>212</v>
      </c>
      <c r="AV38" s="275">
        <v>0</v>
      </c>
      <c r="AW38" s="276">
        <v>0</v>
      </c>
      <c r="AX38" s="296" t="s">
        <v>212</v>
      </c>
      <c r="AY38" s="275">
        <v>0</v>
      </c>
      <c r="AZ38" s="276">
        <v>0</v>
      </c>
      <c r="BA38" s="296" t="s">
        <v>212</v>
      </c>
      <c r="BB38" s="275">
        <v>0</v>
      </c>
      <c r="BC38" s="276">
        <v>0</v>
      </c>
      <c r="BD38" s="296" t="s">
        <v>212</v>
      </c>
      <c r="BE38" s="275">
        <v>0</v>
      </c>
      <c r="BF38" s="276">
        <v>0</v>
      </c>
      <c r="BG38" s="296" t="s">
        <v>212</v>
      </c>
      <c r="BH38" s="275">
        <v>0</v>
      </c>
      <c r="BI38" s="276">
        <v>0</v>
      </c>
      <c r="BJ38" s="296" t="s">
        <v>212</v>
      </c>
      <c r="BK38" s="275">
        <v>59</v>
      </c>
      <c r="BL38" s="276">
        <v>22</v>
      </c>
      <c r="BM38" s="296">
        <v>0.59459459459459452</v>
      </c>
      <c r="BN38" s="275">
        <v>0</v>
      </c>
      <c r="BO38" s="276">
        <v>0</v>
      </c>
      <c r="BP38" s="296" t="s">
        <v>212</v>
      </c>
      <c r="BQ38" s="275">
        <v>1</v>
      </c>
      <c r="BR38" s="276">
        <v>0</v>
      </c>
      <c r="BS38" s="296">
        <v>0</v>
      </c>
    </row>
    <row r="39" spans="1:71" s="4" customFormat="1" x14ac:dyDescent="0.25">
      <c r="B39" s="272" t="s">
        <v>340</v>
      </c>
      <c r="C39" s="273">
        <v>77</v>
      </c>
      <c r="D39" s="276">
        <v>15</v>
      </c>
      <c r="E39" s="296">
        <v>0.24193548387096775</v>
      </c>
      <c r="F39" s="273">
        <v>4</v>
      </c>
      <c r="G39" s="276">
        <v>0</v>
      </c>
      <c r="H39" s="296">
        <v>0</v>
      </c>
      <c r="I39" s="275">
        <v>1</v>
      </c>
      <c r="J39" s="276">
        <v>0</v>
      </c>
      <c r="K39" s="296">
        <v>0</v>
      </c>
      <c r="L39" s="275">
        <v>1</v>
      </c>
      <c r="M39" s="276">
        <v>0</v>
      </c>
      <c r="N39" s="296">
        <v>0</v>
      </c>
      <c r="O39" s="275">
        <v>1</v>
      </c>
      <c r="P39" s="276">
        <v>0</v>
      </c>
      <c r="Q39" s="296">
        <v>0</v>
      </c>
      <c r="R39" s="275">
        <v>1</v>
      </c>
      <c r="S39" s="276">
        <v>0</v>
      </c>
      <c r="T39" s="296">
        <v>0</v>
      </c>
      <c r="U39" s="275">
        <v>0</v>
      </c>
      <c r="V39" s="276">
        <v>0</v>
      </c>
      <c r="W39" s="296" t="s">
        <v>212</v>
      </c>
      <c r="X39" s="275">
        <v>0</v>
      </c>
      <c r="Y39" s="276">
        <v>0</v>
      </c>
      <c r="Z39" s="296" t="s">
        <v>212</v>
      </c>
      <c r="AA39" s="275">
        <v>0</v>
      </c>
      <c r="AB39" s="276">
        <v>0</v>
      </c>
      <c r="AC39" s="296" t="s">
        <v>212</v>
      </c>
      <c r="AD39" s="275">
        <v>0</v>
      </c>
      <c r="AE39" s="276">
        <v>0</v>
      </c>
      <c r="AF39" s="296" t="s">
        <v>212</v>
      </c>
      <c r="AG39" s="275">
        <v>1</v>
      </c>
      <c r="AH39" s="276">
        <v>0</v>
      </c>
      <c r="AI39" s="296">
        <v>0</v>
      </c>
      <c r="AJ39" s="275">
        <v>0</v>
      </c>
      <c r="AK39" s="276">
        <v>0</v>
      </c>
      <c r="AL39" s="296" t="s">
        <v>212</v>
      </c>
      <c r="AM39" s="275">
        <v>0</v>
      </c>
      <c r="AN39" s="276">
        <v>0</v>
      </c>
      <c r="AO39" s="296" t="s">
        <v>212</v>
      </c>
      <c r="AP39" s="275">
        <v>0</v>
      </c>
      <c r="AQ39" s="276">
        <v>0</v>
      </c>
      <c r="AR39" s="296" t="s">
        <v>212</v>
      </c>
      <c r="AS39" s="275">
        <v>0</v>
      </c>
      <c r="AT39" s="276">
        <v>0</v>
      </c>
      <c r="AU39" s="296" t="s">
        <v>212</v>
      </c>
      <c r="AV39" s="275">
        <v>0</v>
      </c>
      <c r="AW39" s="276">
        <v>0</v>
      </c>
      <c r="AX39" s="296" t="s">
        <v>212</v>
      </c>
      <c r="AY39" s="275">
        <v>0</v>
      </c>
      <c r="AZ39" s="276">
        <v>0</v>
      </c>
      <c r="BA39" s="296" t="s">
        <v>212</v>
      </c>
      <c r="BB39" s="275">
        <v>0</v>
      </c>
      <c r="BC39" s="276">
        <v>0</v>
      </c>
      <c r="BD39" s="296" t="s">
        <v>212</v>
      </c>
      <c r="BE39" s="275">
        <v>0</v>
      </c>
      <c r="BF39" s="276">
        <v>0</v>
      </c>
      <c r="BG39" s="296" t="s">
        <v>212</v>
      </c>
      <c r="BH39" s="275">
        <v>1</v>
      </c>
      <c r="BI39" s="276">
        <v>0</v>
      </c>
      <c r="BJ39" s="296">
        <v>0</v>
      </c>
      <c r="BK39" s="275">
        <v>70</v>
      </c>
      <c r="BL39" s="276">
        <v>44</v>
      </c>
      <c r="BM39" s="296">
        <v>1.6923076923076925</v>
      </c>
      <c r="BN39" s="275">
        <v>1</v>
      </c>
      <c r="BO39" s="276">
        <v>0</v>
      </c>
      <c r="BP39" s="296">
        <v>0</v>
      </c>
      <c r="BQ39" s="275">
        <v>1</v>
      </c>
      <c r="BR39" s="276">
        <v>-1</v>
      </c>
      <c r="BS39" s="296">
        <v>-0.5</v>
      </c>
    </row>
    <row r="40" spans="1:71" s="4" customFormat="1" ht="13.5" customHeight="1" x14ac:dyDescent="0.25">
      <c r="B40" s="99" t="s">
        <v>372</v>
      </c>
      <c r="C40" s="99">
        <v>208</v>
      </c>
      <c r="D40" s="99"/>
      <c r="E40" s="99"/>
      <c r="F40" s="99"/>
      <c r="G40" s="99"/>
      <c r="H40" s="99"/>
      <c r="I40" s="99"/>
      <c r="J40" s="99"/>
      <c r="K40" s="296"/>
      <c r="L40" s="99"/>
      <c r="M40" s="99"/>
      <c r="N40" s="296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296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5" t="s">
        <v>367</v>
      </c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298"/>
      <c r="Z41" s="297"/>
      <c r="AA41" s="297"/>
      <c r="AB41" s="298"/>
      <c r="AC41" s="297"/>
      <c r="AD41" s="297"/>
      <c r="AE41" s="298"/>
      <c r="AF41" s="297"/>
      <c r="AG41" s="297"/>
      <c r="AH41" s="298"/>
      <c r="AI41" s="297"/>
      <c r="AJ41" s="297"/>
      <c r="AK41" s="298"/>
      <c r="AL41" s="297"/>
      <c r="AM41" s="297"/>
      <c r="AN41" s="298"/>
      <c r="AO41" s="297"/>
      <c r="AP41" s="297"/>
      <c r="AQ41" s="298"/>
      <c r="AR41" s="297"/>
      <c r="AS41" s="297"/>
      <c r="AT41" s="298"/>
      <c r="AU41" s="297"/>
      <c r="AV41" s="297"/>
      <c r="AW41" s="298"/>
      <c r="AX41" s="297"/>
      <c r="AY41" s="297"/>
      <c r="AZ41" s="298"/>
      <c r="BA41" s="297"/>
      <c r="BB41" s="297"/>
      <c r="BC41" s="298"/>
      <c r="BD41" s="297"/>
      <c r="BE41" s="297"/>
      <c r="BF41" s="298"/>
      <c r="BG41" s="297"/>
      <c r="BH41" s="297"/>
      <c r="BI41" s="298"/>
      <c r="BJ41" s="297"/>
      <c r="BK41" s="297"/>
      <c r="BL41" s="298"/>
      <c r="BM41" s="297"/>
      <c r="BN41" s="297"/>
      <c r="BO41" s="298"/>
      <c r="BP41" s="297"/>
      <c r="BQ41" s="297"/>
      <c r="BR41" s="298"/>
      <c r="BS41" s="297"/>
    </row>
    <row r="42" spans="1:71" s="4" customFormat="1" x14ac:dyDescent="0.25"/>
    <row r="44" spans="1:71" hidden="1" x14ac:dyDescent="0.25">
      <c r="A44" s="347" t="s">
        <v>373</v>
      </c>
      <c r="B44" s="272" t="s">
        <v>40</v>
      </c>
    </row>
    <row r="45" spans="1:71" hidden="1" x14ac:dyDescent="0.25">
      <c r="A45" s="347"/>
      <c r="B45" s="272" t="s">
        <v>317</v>
      </c>
    </row>
    <row r="46" spans="1:71" hidden="1" x14ac:dyDescent="0.25">
      <c r="A46" s="347"/>
      <c r="B46" s="272" t="s">
        <v>318</v>
      </c>
    </row>
    <row r="47" spans="1:71" hidden="1" x14ac:dyDescent="0.25">
      <c r="A47" s="347"/>
      <c r="B47" s="272" t="s">
        <v>41</v>
      </c>
    </row>
    <row r="48" spans="1:71" hidden="1" x14ac:dyDescent="0.25">
      <c r="A48" s="347"/>
      <c r="B48" s="272" t="s">
        <v>320</v>
      </c>
    </row>
    <row r="49" spans="1:2" hidden="1" x14ac:dyDescent="0.25">
      <c r="A49" s="347"/>
      <c r="B49" s="272" t="s">
        <v>321</v>
      </c>
    </row>
    <row r="50" spans="1:2" hidden="1" x14ac:dyDescent="0.25">
      <c r="A50" s="347"/>
      <c r="B50" s="272" t="s">
        <v>42</v>
      </c>
    </row>
    <row r="51" spans="1:2" hidden="1" x14ac:dyDescent="0.25">
      <c r="A51" s="347"/>
      <c r="B51" s="272" t="s">
        <v>43</v>
      </c>
    </row>
    <row r="52" spans="1:2" hidden="1" x14ac:dyDescent="0.25">
      <c r="A52" s="347"/>
      <c r="B52" s="272" t="s">
        <v>324</v>
      </c>
    </row>
    <row r="53" spans="1:2" hidden="1" x14ac:dyDescent="0.25">
      <c r="A53" s="347"/>
      <c r="B53" s="272" t="s">
        <v>330</v>
      </c>
    </row>
    <row r="54" spans="1:2" hidden="1" x14ac:dyDescent="0.25">
      <c r="A54" s="347"/>
      <c r="B54" s="272" t="s">
        <v>46</v>
      </c>
    </row>
    <row r="55" spans="1:2" hidden="1" x14ac:dyDescent="0.25">
      <c r="A55" s="347"/>
      <c r="B55" s="272" t="s">
        <v>48</v>
      </c>
    </row>
    <row r="56" spans="1:2" hidden="1" x14ac:dyDescent="0.25">
      <c r="A56" s="347"/>
      <c r="B56" s="272" t="s">
        <v>340</v>
      </c>
    </row>
    <row r="57" spans="1:2" hidden="1" x14ac:dyDescent="0.25"/>
    <row r="58" spans="1:2" hidden="1" x14ac:dyDescent="0.25"/>
    <row r="59" spans="1:2" hidden="1" x14ac:dyDescent="0.25">
      <c r="A59" s="347" t="s">
        <v>374</v>
      </c>
      <c r="B59" s="272" t="s">
        <v>319</v>
      </c>
    </row>
    <row r="60" spans="1:2" hidden="1" x14ac:dyDescent="0.25">
      <c r="A60" s="347"/>
      <c r="B60" s="272" t="s">
        <v>322</v>
      </c>
    </row>
    <row r="61" spans="1:2" hidden="1" x14ac:dyDescent="0.25">
      <c r="A61" s="347"/>
      <c r="B61" s="272" t="s">
        <v>323</v>
      </c>
    </row>
    <row r="62" spans="1:2" hidden="1" x14ac:dyDescent="0.25">
      <c r="A62" s="347"/>
      <c r="B62" s="272" t="s">
        <v>325</v>
      </c>
    </row>
    <row r="63" spans="1:2" hidden="1" x14ac:dyDescent="0.25">
      <c r="A63" s="347"/>
      <c r="B63" s="272" t="s">
        <v>327</v>
      </c>
    </row>
    <row r="64" spans="1:2" hidden="1" x14ac:dyDescent="0.25">
      <c r="A64" s="347"/>
      <c r="B64" s="272" t="s">
        <v>328</v>
      </c>
    </row>
    <row r="65" spans="1:2" hidden="1" x14ac:dyDescent="0.25">
      <c r="A65" s="347"/>
      <c r="B65" s="272" t="s">
        <v>44</v>
      </c>
    </row>
    <row r="66" spans="1:2" hidden="1" x14ac:dyDescent="0.25">
      <c r="A66" s="347"/>
      <c r="B66" s="272" t="s">
        <v>329</v>
      </c>
    </row>
    <row r="67" spans="1:2" hidden="1" x14ac:dyDescent="0.25">
      <c r="A67" s="347"/>
      <c r="B67" s="272" t="s">
        <v>331</v>
      </c>
    </row>
    <row r="68" spans="1:2" hidden="1" x14ac:dyDescent="0.25">
      <c r="A68" s="347"/>
      <c r="B68" s="272" t="s">
        <v>333</v>
      </c>
    </row>
    <row r="69" spans="1:2" hidden="1" x14ac:dyDescent="0.25">
      <c r="A69" s="347"/>
      <c r="B69" s="272" t="s">
        <v>334</v>
      </c>
    </row>
    <row r="70" spans="1:2" hidden="1" x14ac:dyDescent="0.25">
      <c r="A70" s="347"/>
      <c r="B70" s="272" t="s">
        <v>335</v>
      </c>
    </row>
    <row r="71" spans="1:2" hidden="1" x14ac:dyDescent="0.25">
      <c r="A71" s="347"/>
      <c r="B71" s="272" t="s">
        <v>337</v>
      </c>
    </row>
    <row r="72" spans="1:2" hidden="1" x14ac:dyDescent="0.25">
      <c r="A72" s="347"/>
      <c r="B72" s="272" t="s">
        <v>339</v>
      </c>
    </row>
    <row r="73" spans="1:2" hidden="1" x14ac:dyDescent="0.25"/>
    <row r="74" spans="1:2" hidden="1" x14ac:dyDescent="0.25">
      <c r="A74" s="348" t="s">
        <v>345</v>
      </c>
      <c r="B74" s="272" t="s">
        <v>326</v>
      </c>
    </row>
    <row r="75" spans="1:2" hidden="1" x14ac:dyDescent="0.25">
      <c r="A75" s="348"/>
      <c r="B75" s="272" t="s">
        <v>336</v>
      </c>
    </row>
    <row r="76" spans="1:2" hidden="1" x14ac:dyDescent="0.25">
      <c r="A76" s="348"/>
      <c r="B76" s="272" t="s">
        <v>338</v>
      </c>
    </row>
    <row r="77" spans="1:2" hidden="1" x14ac:dyDescent="0.25"/>
    <row r="78" spans="1:2" hidden="1" x14ac:dyDescent="0.25">
      <c r="A78" s="299" t="s">
        <v>375</v>
      </c>
      <c r="B78" s="272" t="s">
        <v>332</v>
      </c>
    </row>
    <row r="79" spans="1:2" hidden="1" x14ac:dyDescent="0.25"/>
  </sheetData>
  <mergeCells count="31">
    <mergeCell ref="B3:Z3"/>
    <mergeCell ref="C5:E6"/>
    <mergeCell ref="F5:AF5"/>
    <mergeCell ref="AG5:BJ5"/>
    <mergeCell ref="BK5:BM6"/>
    <mergeCell ref="AD6:AF6"/>
    <mergeCell ref="AG6:AI6"/>
    <mergeCell ref="AJ6:AL6"/>
    <mergeCell ref="AM6:AO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N5:BP6"/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1A441-091A-437D-A9E8-0E3539B8725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08E4-B795-499A-B15C-761F824A4BAF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0" t="s">
        <v>214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63</v>
      </c>
    </row>
    <row r="6" spans="1:16" ht="22.5" thickTop="1" thickBot="1" x14ac:dyDescent="0.3">
      <c r="B6" s="106" t="s">
        <v>26</v>
      </c>
      <c r="C6" s="349" t="s">
        <v>64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CONCATENATE("var ",RIGHT(2019,2),"/",RIGHT(2018,2))</f>
        <v>var 19/18</v>
      </c>
      <c r="E8" s="111" t="s">
        <v>65</v>
      </c>
      <c r="F8" s="110" t="str">
        <f>CONCATENATE("var ",RIGHT(E7,2),"/",RIGHT(E7-1,2))</f>
        <v>var 20/19</v>
      </c>
      <c r="G8" s="111" t="s">
        <v>65</v>
      </c>
      <c r="H8" s="110" t="str">
        <f>CONCATENATE("var ",RIGHT(G7,2),"/",RIGHT(G7-1,2))</f>
        <v>var 21/20</v>
      </c>
      <c r="I8" s="111" t="s">
        <v>65</v>
      </c>
      <c r="J8" s="110" t="str">
        <f>CONCATENATE("var ",RIGHT(I7,2),"/",RIGHT(I7-1,2))</f>
        <v>var 22/21</v>
      </c>
      <c r="K8" s="111" t="s">
        <v>65</v>
      </c>
      <c r="L8" s="110" t="str">
        <f>CONCATENATE("var ",RIGHT(K7,2),"/",RIGHT(K7-1,2))</f>
        <v>var 23/22</v>
      </c>
      <c r="M8" s="111" t="s">
        <v>65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66</v>
      </c>
      <c r="B9" s="112" t="s">
        <v>67</v>
      </c>
      <c r="C9" s="113">
        <v>5020</v>
      </c>
      <c r="D9" s="114">
        <v>0.1313950867703404</v>
      </c>
      <c r="E9" s="113">
        <v>3774</v>
      </c>
      <c r="F9" s="114">
        <f t="shared" ref="F9:N21" si="0">IFERROR(E9/C9-1,"-")</f>
        <v>-0.24820717131474102</v>
      </c>
      <c r="G9" s="113">
        <v>596</v>
      </c>
      <c r="H9" s="114">
        <f>IFERROR(G9/E9-1,"-")</f>
        <v>-0.84207737148913619</v>
      </c>
      <c r="I9" s="113">
        <v>2563</v>
      </c>
      <c r="J9" s="114">
        <f t="shared" si="0"/>
        <v>3.300335570469799</v>
      </c>
      <c r="K9" s="113">
        <v>6916</v>
      </c>
      <c r="L9" s="114">
        <f t="shared" si="0"/>
        <v>1.6984003121342175</v>
      </c>
      <c r="M9" s="113">
        <v>4476</v>
      </c>
      <c r="N9" s="114">
        <f t="shared" si="0"/>
        <v>-0.35280508964719492</v>
      </c>
      <c r="O9" s="114">
        <f>M9/C9-1</f>
        <v>-0.10836653386454187</v>
      </c>
    </row>
    <row r="10" spans="1:16" x14ac:dyDescent="0.25">
      <c r="A10" s="1" t="s">
        <v>68</v>
      </c>
      <c r="B10" s="112" t="s">
        <v>69</v>
      </c>
      <c r="C10" s="113">
        <v>3781</v>
      </c>
      <c r="D10" s="114">
        <v>-7.0550639134709936E-2</v>
      </c>
      <c r="E10" s="113">
        <v>4632</v>
      </c>
      <c r="F10" s="114">
        <f t="shared" si="0"/>
        <v>0.22507273208145984</v>
      </c>
      <c r="G10" s="113">
        <v>335</v>
      </c>
      <c r="H10" s="114">
        <f t="shared" si="0"/>
        <v>-0.92767702936096719</v>
      </c>
      <c r="I10" s="113">
        <v>2789</v>
      </c>
      <c r="J10" s="114">
        <f t="shared" si="0"/>
        <v>7.325373134328359</v>
      </c>
      <c r="K10" s="113">
        <v>4514</v>
      </c>
      <c r="L10" s="114">
        <f t="shared" si="0"/>
        <v>0.61850125493008257</v>
      </c>
      <c r="M10" s="113">
        <v>4771</v>
      </c>
      <c r="N10" s="114">
        <f>IFERROR(M10/K10-1,"-")</f>
        <v>5.6933983163491408E-2</v>
      </c>
      <c r="O10" s="114">
        <f>IFERROR(M10/C10-1,"-")</f>
        <v>0.2618354932557525</v>
      </c>
    </row>
    <row r="11" spans="1:16" x14ac:dyDescent="0.25">
      <c r="A11" s="1" t="s">
        <v>70</v>
      </c>
      <c r="B11" s="112" t="s">
        <v>71</v>
      </c>
      <c r="C11" s="113">
        <v>4520</v>
      </c>
      <c r="D11" s="114">
        <v>-7.2249589490968824E-2</v>
      </c>
      <c r="E11" s="113">
        <v>1664</v>
      </c>
      <c r="F11" s="114">
        <f t="shared" si="0"/>
        <v>-0.63185840707964602</v>
      </c>
      <c r="G11" s="113">
        <v>838</v>
      </c>
      <c r="H11" s="114">
        <f t="shared" si="0"/>
        <v>-0.49639423076923073</v>
      </c>
      <c r="I11" s="113">
        <v>3577</v>
      </c>
      <c r="J11" s="114">
        <f t="shared" si="0"/>
        <v>3.2684964200477324</v>
      </c>
      <c r="K11" s="113">
        <v>4873</v>
      </c>
      <c r="L11" s="114">
        <f t="shared" si="0"/>
        <v>0.36231478892927038</v>
      </c>
      <c r="M11" s="113">
        <v>5862</v>
      </c>
      <c r="N11" s="114">
        <f t="shared" si="0"/>
        <v>0.20295505848553264</v>
      </c>
      <c r="O11" s="114">
        <f t="shared" ref="O11:O13" si="1">IFERROR(M11/C11-1,"-")</f>
        <v>0.29690265486725664</v>
      </c>
    </row>
    <row r="12" spans="1:16" x14ac:dyDescent="0.25">
      <c r="A12" s="1" t="s">
        <v>72</v>
      </c>
      <c r="B12" s="112" t="s">
        <v>73</v>
      </c>
      <c r="C12" s="113">
        <v>3159</v>
      </c>
      <c r="D12" s="114">
        <v>-5.7858634059051561E-2</v>
      </c>
      <c r="E12" s="113">
        <v>0</v>
      </c>
      <c r="F12" s="114">
        <f t="shared" si="0"/>
        <v>-1</v>
      </c>
      <c r="G12" s="113">
        <v>596</v>
      </c>
      <c r="H12" s="114" t="str">
        <f t="shared" si="0"/>
        <v>-</v>
      </c>
      <c r="I12" s="113">
        <v>2979</v>
      </c>
      <c r="J12" s="114">
        <f t="shared" si="0"/>
        <v>3.9983221476510069</v>
      </c>
      <c r="K12" s="113">
        <v>4452</v>
      </c>
      <c r="L12" s="114">
        <f t="shared" si="0"/>
        <v>0.49446122860020147</v>
      </c>
      <c r="M12" s="113">
        <v>3875</v>
      </c>
      <c r="N12" s="114">
        <f t="shared" si="0"/>
        <v>-0.12960467205750226</v>
      </c>
      <c r="O12" s="114">
        <f t="shared" si="1"/>
        <v>0.22665400443178219</v>
      </c>
    </row>
    <row r="13" spans="1:16" x14ac:dyDescent="0.25">
      <c r="A13" s="1" t="s">
        <v>74</v>
      </c>
      <c r="B13" s="112" t="s">
        <v>75</v>
      </c>
      <c r="C13" s="113">
        <v>3368</v>
      </c>
      <c r="D13" s="114">
        <v>-2.2918479837539918E-2</v>
      </c>
      <c r="E13" s="113">
        <v>0</v>
      </c>
      <c r="F13" s="114">
        <f t="shared" si="0"/>
        <v>-1</v>
      </c>
      <c r="G13" s="113">
        <v>1098</v>
      </c>
      <c r="H13" s="114" t="str">
        <f t="shared" si="0"/>
        <v>-</v>
      </c>
      <c r="I13" s="113">
        <v>2392</v>
      </c>
      <c r="J13" s="114">
        <f t="shared" si="0"/>
        <v>1.1785063752276868</v>
      </c>
      <c r="K13" s="113">
        <v>3611</v>
      </c>
      <c r="L13" s="114">
        <f t="shared" si="0"/>
        <v>0.50961538461538458</v>
      </c>
      <c r="M13" s="113">
        <v>1870</v>
      </c>
      <c r="N13" s="114">
        <f t="shared" si="0"/>
        <v>-0.48213791193575184</v>
      </c>
      <c r="O13" s="114">
        <f t="shared" si="1"/>
        <v>-0.44477434679334915</v>
      </c>
    </row>
    <row r="14" spans="1:16" x14ac:dyDescent="0.25">
      <c r="A14" s="1" t="s">
        <v>76</v>
      </c>
      <c r="B14" s="112" t="s">
        <v>77</v>
      </c>
      <c r="C14" s="113">
        <v>3341</v>
      </c>
      <c r="D14" s="114">
        <v>7.7394388906804279E-2</v>
      </c>
      <c r="E14" s="113">
        <v>0</v>
      </c>
      <c r="F14" s="114">
        <f t="shared" si="0"/>
        <v>-1</v>
      </c>
      <c r="G14" s="113">
        <v>1595</v>
      </c>
      <c r="H14" s="114" t="str">
        <f t="shared" si="0"/>
        <v>-</v>
      </c>
      <c r="I14" s="113">
        <v>2523</v>
      </c>
      <c r="J14" s="114">
        <f t="shared" si="0"/>
        <v>0.58181818181818179</v>
      </c>
      <c r="K14" s="113">
        <v>3080</v>
      </c>
      <c r="L14" s="114">
        <f t="shared" si="0"/>
        <v>0.22076892588188657</v>
      </c>
      <c r="M14" s="113"/>
      <c r="N14" s="114"/>
      <c r="O14" s="114"/>
    </row>
    <row r="15" spans="1:16" x14ac:dyDescent="0.25">
      <c r="A15" s="1" t="s">
        <v>78</v>
      </c>
      <c r="B15" s="112" t="s">
        <v>79</v>
      </c>
      <c r="C15" s="113">
        <v>3189</v>
      </c>
      <c r="D15" s="114">
        <v>2.1460602178090982E-2</v>
      </c>
      <c r="E15" s="113">
        <v>0</v>
      </c>
      <c r="F15" s="114">
        <f t="shared" si="0"/>
        <v>-1</v>
      </c>
      <c r="G15" s="113">
        <v>1838</v>
      </c>
      <c r="H15" s="114" t="str">
        <f t="shared" si="0"/>
        <v>-</v>
      </c>
      <c r="I15" s="113">
        <v>2342</v>
      </c>
      <c r="J15" s="114">
        <f t="shared" si="0"/>
        <v>0.27421109902067475</v>
      </c>
      <c r="K15" s="113">
        <v>2800</v>
      </c>
      <c r="L15" s="114">
        <f t="shared" si="0"/>
        <v>0.19555935098206656</v>
      </c>
      <c r="M15" s="113"/>
      <c r="N15" s="114"/>
      <c r="O15" s="114"/>
    </row>
    <row r="16" spans="1:16" x14ac:dyDescent="0.25">
      <c r="A16" s="1" t="s">
        <v>80</v>
      </c>
      <c r="B16" s="112" t="s">
        <v>81</v>
      </c>
      <c r="C16" s="113">
        <v>3508</v>
      </c>
      <c r="D16" s="114">
        <v>-0.21608938547486034</v>
      </c>
      <c r="E16" s="113">
        <v>1055</v>
      </c>
      <c r="F16" s="114">
        <f t="shared" si="0"/>
        <v>-0.69925883694412772</v>
      </c>
      <c r="G16" s="113">
        <v>2316</v>
      </c>
      <c r="H16" s="114">
        <f t="shared" si="0"/>
        <v>1.195260663507109</v>
      </c>
      <c r="I16" s="113">
        <v>3343</v>
      </c>
      <c r="J16" s="114">
        <f t="shared" si="0"/>
        <v>0.44343696027633861</v>
      </c>
      <c r="K16" s="113">
        <v>3080</v>
      </c>
      <c r="L16" s="114">
        <f t="shared" si="0"/>
        <v>-7.8671851630272238E-2</v>
      </c>
      <c r="M16" s="113"/>
      <c r="N16" s="114"/>
      <c r="O16" s="114"/>
    </row>
    <row r="17" spans="1:16" x14ac:dyDescent="0.25">
      <c r="A17" s="1" t="s">
        <v>82</v>
      </c>
      <c r="B17" s="112" t="s">
        <v>83</v>
      </c>
      <c r="C17" s="113">
        <v>3494</v>
      </c>
      <c r="D17" s="114">
        <v>8.9517759168351585E-3</v>
      </c>
      <c r="E17" s="113">
        <v>220</v>
      </c>
      <c r="F17" s="114">
        <f t="shared" si="0"/>
        <v>-0.9370349170005724</v>
      </c>
      <c r="G17" s="113">
        <v>2289</v>
      </c>
      <c r="H17" s="114">
        <f t="shared" si="0"/>
        <v>9.4045454545454543</v>
      </c>
      <c r="I17" s="113">
        <v>3143</v>
      </c>
      <c r="J17" s="114">
        <f t="shared" si="0"/>
        <v>0.37308868501529058</v>
      </c>
      <c r="K17" s="113">
        <v>3734</v>
      </c>
      <c r="L17" s="114">
        <f t="shared" si="0"/>
        <v>0.18803690741329948</v>
      </c>
      <c r="M17" s="113"/>
      <c r="N17" s="114"/>
      <c r="O17" s="114"/>
    </row>
    <row r="18" spans="1:16" x14ac:dyDescent="0.25">
      <c r="A18" s="1" t="s">
        <v>84</v>
      </c>
      <c r="B18" s="112" t="s">
        <v>85</v>
      </c>
      <c r="C18" s="113">
        <v>3489</v>
      </c>
      <c r="D18" s="114">
        <v>-3.0833333333333379E-2</v>
      </c>
      <c r="E18" s="113">
        <v>283</v>
      </c>
      <c r="F18" s="114">
        <f t="shared" si="0"/>
        <v>-0.9188879335053024</v>
      </c>
      <c r="G18" s="113">
        <v>3184</v>
      </c>
      <c r="H18" s="114">
        <f t="shared" si="0"/>
        <v>10.250883392226148</v>
      </c>
      <c r="I18" s="113">
        <v>3407</v>
      </c>
      <c r="J18" s="114">
        <f t="shared" si="0"/>
        <v>7.0037688442211143E-2</v>
      </c>
      <c r="K18" s="113">
        <v>4248</v>
      </c>
      <c r="L18" s="114">
        <f t="shared" si="0"/>
        <v>0.24684473143528041</v>
      </c>
      <c r="M18" s="113"/>
      <c r="N18" s="114"/>
      <c r="O18" s="114"/>
    </row>
    <row r="19" spans="1:16" x14ac:dyDescent="0.25">
      <c r="A19" s="1" t="s">
        <v>86</v>
      </c>
      <c r="B19" s="112" t="s">
        <v>87</v>
      </c>
      <c r="C19" s="113">
        <v>4580</v>
      </c>
      <c r="D19" s="114">
        <v>4.8266783677051173E-3</v>
      </c>
      <c r="E19" s="113">
        <v>452</v>
      </c>
      <c r="F19" s="114">
        <f t="shared" si="0"/>
        <v>-0.90131004366812228</v>
      </c>
      <c r="G19" s="113">
        <v>2997</v>
      </c>
      <c r="H19" s="114">
        <f t="shared" si="0"/>
        <v>5.6305309734513278</v>
      </c>
      <c r="I19" s="113">
        <v>4018</v>
      </c>
      <c r="J19" s="114">
        <f t="shared" si="0"/>
        <v>0.34067400734067399</v>
      </c>
      <c r="K19" s="113">
        <v>4366</v>
      </c>
      <c r="L19" s="114">
        <f t="shared" si="0"/>
        <v>8.661025385764054E-2</v>
      </c>
      <c r="M19" s="113"/>
      <c r="N19" s="114"/>
      <c r="O19" s="114"/>
    </row>
    <row r="20" spans="1:16" x14ac:dyDescent="0.25">
      <c r="A20" s="1" t="s">
        <v>88</v>
      </c>
      <c r="B20" s="112" t="s">
        <v>89</v>
      </c>
      <c r="C20" s="113">
        <v>3627</v>
      </c>
      <c r="D20" s="114">
        <v>-0.20074922873512557</v>
      </c>
      <c r="E20" s="113">
        <v>469</v>
      </c>
      <c r="F20" s="114">
        <f t="shared" si="0"/>
        <v>-0.87069203198235456</v>
      </c>
      <c r="G20" s="113">
        <v>2479</v>
      </c>
      <c r="H20" s="114">
        <f t="shared" si="0"/>
        <v>4.2857142857142856</v>
      </c>
      <c r="I20" s="113">
        <v>4675</v>
      </c>
      <c r="J20" s="114">
        <f t="shared" si="0"/>
        <v>0.8858410649455426</v>
      </c>
      <c r="K20" s="113">
        <v>5492</v>
      </c>
      <c r="L20" s="114">
        <f t="shared" si="0"/>
        <v>0.17475935828877009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45076</v>
      </c>
      <c r="D21" s="117">
        <v>-4.1629459539907265E-2</v>
      </c>
      <c r="E21" s="116">
        <v>12633</v>
      </c>
      <c r="F21" s="117">
        <f t="shared" si="0"/>
        <v>-0.71973999467565886</v>
      </c>
      <c r="G21" s="116">
        <v>20161</v>
      </c>
      <c r="H21" s="117">
        <f t="shared" si="0"/>
        <v>0.59589962795852136</v>
      </c>
      <c r="I21" s="116">
        <v>37751</v>
      </c>
      <c r="J21" s="117">
        <f t="shared" si="0"/>
        <v>0.87247656366251669</v>
      </c>
      <c r="K21" s="116">
        <v>51166</v>
      </c>
      <c r="L21" s="117">
        <f t="shared" si="0"/>
        <v>0.3553548250377474</v>
      </c>
      <c r="M21" s="116">
        <v>20854</v>
      </c>
      <c r="N21" s="117">
        <v>-0.14413527045883612</v>
      </c>
      <c r="O21" s="117">
        <v>5.0685207577589653E-2</v>
      </c>
    </row>
    <row r="22" spans="1:16" ht="6" customHeight="1" x14ac:dyDescent="0.25"/>
    <row r="23" spans="1:16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300" t="s">
        <v>215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91</v>
      </c>
    </row>
    <row r="28" spans="1:16" ht="22.5" thickTop="1" thickBot="1" x14ac:dyDescent="0.3">
      <c r="B28" s="119" t="s">
        <v>92</v>
      </c>
      <c r="C28" s="349" t="s">
        <v>93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CONCATENATE("var ",RIGHT(2019,2),"/",RIGHT(2018,2))</f>
        <v>var 19/18</v>
      </c>
      <c r="E30" s="111" t="s">
        <v>65</v>
      </c>
      <c r="F30" s="110" t="str">
        <f>CONCATENATE("var ",RIGHT(E29,2),"/",RIGHT(E29-1,2))</f>
        <v>var 20/19</v>
      </c>
      <c r="G30" s="111" t="s">
        <v>65</v>
      </c>
      <c r="H30" s="110" t="str">
        <f>CONCATENATE("var ",RIGHT(G29,2),"/",RIGHT(G29-1,2))</f>
        <v>var 21/20</v>
      </c>
      <c r="I30" s="111" t="s">
        <v>65</v>
      </c>
      <c r="J30" s="110" t="str">
        <f>CONCATENATE("var ",RIGHT(I29,2),"/",RIGHT(I29-1,2))</f>
        <v>var 22/21</v>
      </c>
      <c r="K30" s="111" t="s">
        <v>65</v>
      </c>
      <c r="L30" s="110" t="str">
        <f>CONCATENATE("var ",RIGHT(K29,2),"/",RIGHT(K29-1,2))</f>
        <v>var 23/22</v>
      </c>
      <c r="M30" s="111" t="s">
        <v>65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67</v>
      </c>
      <c r="C31" s="113">
        <v>1006</v>
      </c>
      <c r="D31" s="114">
        <v>0.46008708272859211</v>
      </c>
      <c r="E31" s="113">
        <v>425</v>
      </c>
      <c r="F31" s="114">
        <f t="shared" ref="F31:L43" si="2">IFERROR(E31/C31-1,"-")</f>
        <v>-0.57753479125248508</v>
      </c>
      <c r="G31" s="113">
        <v>107</v>
      </c>
      <c r="H31" s="114">
        <f t="shared" si="2"/>
        <v>-0.74823529411764711</v>
      </c>
      <c r="I31" s="113">
        <v>161</v>
      </c>
      <c r="J31" s="114">
        <f t="shared" si="2"/>
        <v>0.50467289719626174</v>
      </c>
      <c r="K31" s="113">
        <v>3478</v>
      </c>
      <c r="L31" s="114">
        <f t="shared" si="2"/>
        <v>20.602484472049689</v>
      </c>
      <c r="M31" s="113">
        <v>596</v>
      </c>
      <c r="N31" s="114">
        <f t="shared" ref="N31:N35" si="3">IFERROR(M31/K31-1,"-")</f>
        <v>-0.82863714778608399</v>
      </c>
      <c r="O31" s="114">
        <f>M31/C31-1</f>
        <v>-0.40755467196819084</v>
      </c>
    </row>
    <row r="32" spans="1:16" x14ac:dyDescent="0.25">
      <c r="B32" s="112" t="s">
        <v>69</v>
      </c>
      <c r="C32" s="113">
        <v>656</v>
      </c>
      <c r="D32" s="114">
        <v>-4.5123726346433801E-2</v>
      </c>
      <c r="E32" s="113">
        <v>458</v>
      </c>
      <c r="F32" s="114">
        <f t="shared" si="2"/>
        <v>-0.30182926829268297</v>
      </c>
      <c r="G32" s="113">
        <v>35</v>
      </c>
      <c r="H32" s="114">
        <f t="shared" si="2"/>
        <v>-0.92358078602620086</v>
      </c>
      <c r="I32" s="113">
        <v>119</v>
      </c>
      <c r="J32" s="114">
        <f t="shared" si="2"/>
        <v>2.4</v>
      </c>
      <c r="K32" s="113">
        <v>1606</v>
      </c>
      <c r="L32" s="114">
        <f t="shared" si="2"/>
        <v>12.495798319327731</v>
      </c>
      <c r="M32" s="113">
        <v>924</v>
      </c>
      <c r="N32" s="114">
        <f>IFERROR(M32/K32-1,"-")</f>
        <v>-0.42465753424657537</v>
      </c>
      <c r="O32" s="114">
        <f>IFERROR(M32/C32-1,"-")</f>
        <v>0.40853658536585358</v>
      </c>
    </row>
    <row r="33" spans="2:16" x14ac:dyDescent="0.25">
      <c r="B33" s="112" t="s">
        <v>71</v>
      </c>
      <c r="C33" s="113">
        <v>765</v>
      </c>
      <c r="D33" s="114">
        <v>-0.28969359331476319</v>
      </c>
      <c r="E33" s="113">
        <v>240</v>
      </c>
      <c r="F33" s="114">
        <f t="shared" si="2"/>
        <v>-0.68627450980392157</v>
      </c>
      <c r="G33" s="113">
        <v>170</v>
      </c>
      <c r="H33" s="114">
        <f t="shared" si="2"/>
        <v>-0.29166666666666663</v>
      </c>
      <c r="I33" s="113">
        <v>470</v>
      </c>
      <c r="J33" s="114">
        <f t="shared" si="2"/>
        <v>1.7647058823529411</v>
      </c>
      <c r="K33" s="113">
        <v>1531</v>
      </c>
      <c r="L33" s="114">
        <f t="shared" si="2"/>
        <v>2.2574468085106383</v>
      </c>
      <c r="M33" s="113">
        <v>2301</v>
      </c>
      <c r="N33" s="114">
        <f t="shared" si="3"/>
        <v>0.50293925538863493</v>
      </c>
      <c r="O33" s="114">
        <f t="shared" ref="O33:O35" si="4">IFERROR(M33/C33-1,"-")</f>
        <v>2.0078431372549019</v>
      </c>
    </row>
    <row r="34" spans="2:16" x14ac:dyDescent="0.25">
      <c r="B34" s="112" t="s">
        <v>73</v>
      </c>
      <c r="C34" s="113">
        <v>897</v>
      </c>
      <c r="D34" s="114">
        <v>-6.6445182724252927E-3</v>
      </c>
      <c r="E34" s="113">
        <v>0</v>
      </c>
      <c r="F34" s="114">
        <f t="shared" si="2"/>
        <v>-1</v>
      </c>
      <c r="G34" s="113">
        <v>149</v>
      </c>
      <c r="H34" s="114" t="str">
        <f t="shared" si="2"/>
        <v>-</v>
      </c>
      <c r="I34" s="113">
        <v>241</v>
      </c>
      <c r="J34" s="114">
        <f t="shared" si="2"/>
        <v>0.6174496644295302</v>
      </c>
      <c r="K34" s="113">
        <v>1949</v>
      </c>
      <c r="L34" s="114">
        <f t="shared" si="2"/>
        <v>7.0871369294605806</v>
      </c>
      <c r="M34" s="113">
        <v>1208</v>
      </c>
      <c r="N34" s="114">
        <f t="shared" si="3"/>
        <v>-0.38019497178040018</v>
      </c>
      <c r="O34" s="114">
        <f t="shared" si="4"/>
        <v>0.34671125975473793</v>
      </c>
    </row>
    <row r="35" spans="2:16" x14ac:dyDescent="0.25">
      <c r="B35" s="112" t="s">
        <v>75</v>
      </c>
      <c r="C35" s="113">
        <v>807</v>
      </c>
      <c r="D35" s="114">
        <v>-0.29581151832460728</v>
      </c>
      <c r="E35" s="113">
        <v>0</v>
      </c>
      <c r="F35" s="114">
        <f t="shared" si="2"/>
        <v>-1</v>
      </c>
      <c r="G35" s="113">
        <v>326</v>
      </c>
      <c r="H35" s="114" t="str">
        <f t="shared" si="2"/>
        <v>-</v>
      </c>
      <c r="I35" s="113">
        <v>491</v>
      </c>
      <c r="J35" s="114">
        <f t="shared" si="2"/>
        <v>0.50613496932515334</v>
      </c>
      <c r="K35" s="113">
        <v>2051</v>
      </c>
      <c r="L35" s="114">
        <f t="shared" si="2"/>
        <v>3.1771894093686353</v>
      </c>
      <c r="M35" s="113">
        <v>644</v>
      </c>
      <c r="N35" s="114">
        <f t="shared" si="3"/>
        <v>-0.68600682593856654</v>
      </c>
      <c r="O35" s="114">
        <f t="shared" si="4"/>
        <v>-0.20198265179677821</v>
      </c>
    </row>
    <row r="36" spans="2:16" x14ac:dyDescent="0.25">
      <c r="B36" s="112" t="s">
        <v>77</v>
      </c>
      <c r="C36" s="113">
        <v>901</v>
      </c>
      <c r="D36" s="114">
        <v>6.3754427390791069E-2</v>
      </c>
      <c r="E36" s="113">
        <v>0</v>
      </c>
      <c r="F36" s="114">
        <f t="shared" si="2"/>
        <v>-1</v>
      </c>
      <c r="G36" s="113">
        <v>715</v>
      </c>
      <c r="H36" s="114" t="str">
        <f t="shared" si="2"/>
        <v>-</v>
      </c>
      <c r="I36" s="113">
        <v>533</v>
      </c>
      <c r="J36" s="114">
        <f t="shared" si="2"/>
        <v>-0.25454545454545452</v>
      </c>
      <c r="K36" s="113">
        <v>1450</v>
      </c>
      <c r="L36" s="114">
        <f t="shared" si="2"/>
        <v>1.7204502814258911</v>
      </c>
      <c r="M36" s="113"/>
      <c r="N36" s="114"/>
      <c r="O36" s="114"/>
    </row>
    <row r="37" spans="2:16" x14ac:dyDescent="0.25">
      <c r="B37" s="112" t="s">
        <v>79</v>
      </c>
      <c r="C37" s="113">
        <v>1052</v>
      </c>
      <c r="D37" s="114">
        <v>0.10736842105263156</v>
      </c>
      <c r="E37" s="113">
        <v>0</v>
      </c>
      <c r="F37" s="114">
        <f t="shared" si="2"/>
        <v>-1</v>
      </c>
      <c r="G37" s="113">
        <v>819</v>
      </c>
      <c r="H37" s="114" t="str">
        <f t="shared" si="2"/>
        <v>-</v>
      </c>
      <c r="I37" s="113">
        <v>528</v>
      </c>
      <c r="J37" s="114">
        <f t="shared" si="2"/>
        <v>-0.35531135531135527</v>
      </c>
      <c r="K37" s="113">
        <v>1332</v>
      </c>
      <c r="L37" s="114">
        <f t="shared" si="2"/>
        <v>1.5227272727272729</v>
      </c>
      <c r="M37" s="113"/>
      <c r="N37" s="114"/>
      <c r="O37" s="114"/>
    </row>
    <row r="38" spans="2:16" x14ac:dyDescent="0.25">
      <c r="B38" s="112" t="s">
        <v>81</v>
      </c>
      <c r="C38" s="113">
        <v>1334</v>
      </c>
      <c r="D38" s="114">
        <v>-0.29230769230769227</v>
      </c>
      <c r="E38" s="113">
        <v>890</v>
      </c>
      <c r="F38" s="114">
        <f t="shared" si="2"/>
        <v>-0.33283358320839584</v>
      </c>
      <c r="G38" s="113">
        <v>984</v>
      </c>
      <c r="H38" s="114">
        <f t="shared" si="2"/>
        <v>0.10561797752808988</v>
      </c>
      <c r="I38" s="113">
        <v>1168</v>
      </c>
      <c r="J38" s="114">
        <f t="shared" si="2"/>
        <v>0.18699186991869921</v>
      </c>
      <c r="K38" s="113">
        <v>1285</v>
      </c>
      <c r="L38" s="114">
        <f t="shared" si="2"/>
        <v>0.10017123287671237</v>
      </c>
      <c r="M38" s="113"/>
      <c r="N38" s="114"/>
      <c r="O38" s="114"/>
    </row>
    <row r="39" spans="2:16" x14ac:dyDescent="0.25">
      <c r="B39" s="112" t="s">
        <v>83</v>
      </c>
      <c r="C39" s="113">
        <v>1072</v>
      </c>
      <c r="D39" s="114">
        <v>8.7221095334685694E-2</v>
      </c>
      <c r="E39" s="113">
        <v>116</v>
      </c>
      <c r="F39" s="114">
        <f t="shared" si="2"/>
        <v>-0.89179104477611937</v>
      </c>
      <c r="G39" s="113">
        <v>638</v>
      </c>
      <c r="H39" s="114">
        <f t="shared" si="2"/>
        <v>4.5</v>
      </c>
      <c r="I39" s="113">
        <v>517</v>
      </c>
      <c r="J39" s="114">
        <f t="shared" si="2"/>
        <v>-0.18965517241379315</v>
      </c>
      <c r="K39" s="113">
        <v>1723</v>
      </c>
      <c r="L39" s="114">
        <f t="shared" si="2"/>
        <v>2.3326885880077368</v>
      </c>
      <c r="M39" s="113"/>
      <c r="N39" s="114"/>
      <c r="O39" s="114"/>
    </row>
    <row r="40" spans="2:16" x14ac:dyDescent="0.25">
      <c r="B40" s="112" t="s">
        <v>85</v>
      </c>
      <c r="C40" s="113">
        <v>812</v>
      </c>
      <c r="D40" s="114">
        <v>9.139784946236551E-2</v>
      </c>
      <c r="E40" s="113">
        <v>115</v>
      </c>
      <c r="F40" s="114">
        <f t="shared" si="2"/>
        <v>-0.85837438423645318</v>
      </c>
      <c r="G40" s="113">
        <v>622</v>
      </c>
      <c r="H40" s="114">
        <f t="shared" si="2"/>
        <v>4.4086956521739129</v>
      </c>
      <c r="I40" s="113">
        <v>628</v>
      </c>
      <c r="J40" s="114">
        <f t="shared" si="2"/>
        <v>9.6463022508037621E-3</v>
      </c>
      <c r="K40" s="113">
        <v>1095</v>
      </c>
      <c r="L40" s="114">
        <f t="shared" si="2"/>
        <v>0.74363057324840764</v>
      </c>
      <c r="M40" s="113"/>
      <c r="N40" s="114"/>
      <c r="O40" s="114"/>
    </row>
    <row r="41" spans="2:16" x14ac:dyDescent="0.25">
      <c r="B41" s="112" t="s">
        <v>87</v>
      </c>
      <c r="C41" s="113">
        <v>708</v>
      </c>
      <c r="D41" s="114">
        <v>-0.21333333333333337</v>
      </c>
      <c r="E41" s="113">
        <v>88</v>
      </c>
      <c r="F41" s="114">
        <f t="shared" si="2"/>
        <v>-0.87570621468926557</v>
      </c>
      <c r="G41" s="113">
        <v>176</v>
      </c>
      <c r="H41" s="114">
        <f t="shared" si="2"/>
        <v>1</v>
      </c>
      <c r="I41" s="113">
        <v>681</v>
      </c>
      <c r="J41" s="114">
        <f t="shared" si="2"/>
        <v>2.8693181818181817</v>
      </c>
      <c r="K41" s="113">
        <v>764</v>
      </c>
      <c r="L41" s="114">
        <f t="shared" si="2"/>
        <v>0.12187958883994132</v>
      </c>
      <c r="M41" s="113"/>
      <c r="N41" s="114"/>
      <c r="O41" s="114"/>
    </row>
    <row r="42" spans="2:16" x14ac:dyDescent="0.25">
      <c r="B42" s="112" t="s">
        <v>89</v>
      </c>
      <c r="C42" s="113">
        <v>499</v>
      </c>
      <c r="D42" s="114">
        <v>-0.41086186540731995</v>
      </c>
      <c r="E42" s="113">
        <v>3</v>
      </c>
      <c r="F42" s="114">
        <f t="shared" si="2"/>
        <v>-0.9939879759519038</v>
      </c>
      <c r="G42" s="113">
        <v>209</v>
      </c>
      <c r="H42" s="114">
        <f t="shared" si="2"/>
        <v>68.666666666666671</v>
      </c>
      <c r="I42" s="113">
        <v>1225</v>
      </c>
      <c r="J42" s="114">
        <f t="shared" si="2"/>
        <v>4.8612440191387556</v>
      </c>
      <c r="K42" s="113">
        <v>1986</v>
      </c>
      <c r="L42" s="114">
        <f t="shared" si="2"/>
        <v>0.62122448979591827</v>
      </c>
      <c r="M42" s="113"/>
      <c r="N42" s="114"/>
      <c r="O42" s="114"/>
    </row>
    <row r="43" spans="2:16" ht="15.75" x14ac:dyDescent="0.25">
      <c r="B43" s="115" t="s">
        <v>26</v>
      </c>
      <c r="C43" s="116">
        <v>10509</v>
      </c>
      <c r="D43" s="117">
        <v>-9.8790841265757656E-2</v>
      </c>
      <c r="E43" s="116">
        <v>2339</v>
      </c>
      <c r="F43" s="117">
        <f t="shared" si="2"/>
        <v>-0.7774288704919593</v>
      </c>
      <c r="G43" s="116">
        <v>4950</v>
      </c>
      <c r="H43" s="117">
        <f t="shared" si="2"/>
        <v>1.116289012398461</v>
      </c>
      <c r="I43" s="116">
        <v>6762</v>
      </c>
      <c r="J43" s="117">
        <f t="shared" si="2"/>
        <v>0.36606060606060598</v>
      </c>
      <c r="K43" s="116">
        <v>20250</v>
      </c>
      <c r="L43" s="117">
        <f t="shared" si="2"/>
        <v>1.9946761313220942</v>
      </c>
      <c r="M43" s="116">
        <v>5673</v>
      </c>
      <c r="N43" s="117">
        <v>-0.46556759302873296</v>
      </c>
      <c r="O43" s="117">
        <v>0.37327523602033397</v>
      </c>
    </row>
    <row r="44" spans="2:16" ht="6" customHeight="1" x14ac:dyDescent="0.25"/>
    <row r="45" spans="2:16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0" t="s">
        <v>216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1" t="s">
        <v>94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95</v>
      </c>
    </row>
    <row r="50" spans="1:16" ht="22.5" thickTop="1" thickBot="1" x14ac:dyDescent="0.3">
      <c r="B50" s="107"/>
      <c r="C50" s="349" t="s">
        <v>96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2019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65</v>
      </c>
      <c r="D52" s="110" t="str">
        <f>CONCATENATE("var ",RIGHT(2019,2),"/",RIGHT(2018,2))</f>
        <v>var 19/18</v>
      </c>
      <c r="E52" s="111" t="s">
        <v>65</v>
      </c>
      <c r="F52" s="110" t="str">
        <f>CONCATENATE("var ",RIGHT(E51,2),"/",RIGHT(E51-1,2))</f>
        <v>var 20/19</v>
      </c>
      <c r="G52" s="111" t="s">
        <v>65</v>
      </c>
      <c r="H52" s="110" t="str">
        <f>CONCATENATE("var ",RIGHT(G51,2),"/",RIGHT(G51-1,2))</f>
        <v>var 21/20</v>
      </c>
      <c r="I52" s="111" t="s">
        <v>65</v>
      </c>
      <c r="J52" s="110" t="str">
        <f>CONCATENATE("var ",RIGHT(I51,2),"/",RIGHT(I51-1,2))</f>
        <v>var 22/21</v>
      </c>
      <c r="K52" s="111" t="s">
        <v>65</v>
      </c>
      <c r="L52" s="110" t="str">
        <f>CONCATENATE("var ",RIGHT(K51,2),"/",RIGHT(K51-1,2))</f>
        <v>var 23/22</v>
      </c>
      <c r="M52" s="111" t="s">
        <v>65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67</v>
      </c>
      <c r="C53" s="113">
        <v>494</v>
      </c>
      <c r="D53" s="114">
        <v>0.32439678284182305</v>
      </c>
      <c r="E53" s="113">
        <v>217</v>
      </c>
      <c r="F53" s="114">
        <f>IFERROR(E53/C53-1,"-")</f>
        <v>-0.56072874493927127</v>
      </c>
      <c r="G53" s="113">
        <v>62</v>
      </c>
      <c r="H53" s="114">
        <f>IFERROR(G53/E53-1,"-")</f>
        <v>-0.7142857142857143</v>
      </c>
      <c r="I53" s="113">
        <v>125</v>
      </c>
      <c r="J53" s="114">
        <f>IFERROR(I53/G53-1,"-")</f>
        <v>1.0161290322580645</v>
      </c>
      <c r="K53" s="113">
        <v>741</v>
      </c>
      <c r="L53" s="114">
        <f>IFERROR(K53/I53-1,"-")</f>
        <v>4.9279999999999999</v>
      </c>
      <c r="M53" s="113">
        <v>317</v>
      </c>
      <c r="N53" s="114">
        <f t="shared" ref="N53:N57" si="5">IFERROR(M53/K53-1,"-")</f>
        <v>-0.57219973009446701</v>
      </c>
      <c r="O53" s="114">
        <f>IFERROR(M53/C53-1,"-")</f>
        <v>-0.3582995951417004</v>
      </c>
    </row>
    <row r="54" spans="1:16" x14ac:dyDescent="0.25">
      <c r="A54" s="1">
        <v>2</v>
      </c>
      <c r="B54" s="112" t="s">
        <v>69</v>
      </c>
      <c r="C54" s="113">
        <v>306</v>
      </c>
      <c r="D54" s="114">
        <v>-0.29977116704805495</v>
      </c>
      <c r="E54" s="113">
        <v>262</v>
      </c>
      <c r="F54" s="114">
        <f t="shared" ref="F54:L65" si="6">IFERROR(E54/C54-1,"-")</f>
        <v>-0.14379084967320266</v>
      </c>
      <c r="G54" s="113">
        <v>12</v>
      </c>
      <c r="H54" s="114">
        <f t="shared" si="6"/>
        <v>-0.95419847328244278</v>
      </c>
      <c r="I54" s="113">
        <v>91</v>
      </c>
      <c r="J54" s="114">
        <f t="shared" si="6"/>
        <v>6.583333333333333</v>
      </c>
      <c r="K54" s="113">
        <v>455</v>
      </c>
      <c r="L54" s="114">
        <f t="shared" si="6"/>
        <v>4</v>
      </c>
      <c r="M54" s="113">
        <v>554</v>
      </c>
      <c r="N54" s="114">
        <f t="shared" si="5"/>
        <v>0.21758241758241748</v>
      </c>
      <c r="O54" s="114">
        <f>IFERROR(M54/C54-1,"-")</f>
        <v>0.81045751633986929</v>
      </c>
    </row>
    <row r="55" spans="1:16" x14ac:dyDescent="0.25">
      <c r="A55" s="1">
        <v>3</v>
      </c>
      <c r="B55" s="112" t="s">
        <v>71</v>
      </c>
      <c r="C55" s="113">
        <v>307</v>
      </c>
      <c r="D55" s="114">
        <v>-0.21882951653944016</v>
      </c>
      <c r="E55" s="113">
        <v>106</v>
      </c>
      <c r="F55" s="114">
        <f t="shared" si="6"/>
        <v>-0.65472312703583069</v>
      </c>
      <c r="G55" s="113">
        <v>122</v>
      </c>
      <c r="H55" s="114">
        <f t="shared" si="6"/>
        <v>0.15094339622641506</v>
      </c>
      <c r="I55" s="113">
        <v>335</v>
      </c>
      <c r="J55" s="114">
        <f t="shared" si="6"/>
        <v>1.7459016393442623</v>
      </c>
      <c r="K55" s="113">
        <v>614</v>
      </c>
      <c r="L55" s="114">
        <f t="shared" si="6"/>
        <v>0.83283582089552244</v>
      </c>
      <c r="M55" s="113">
        <v>578</v>
      </c>
      <c r="N55" s="114">
        <f t="shared" si="5"/>
        <v>-5.8631921824104261E-2</v>
      </c>
      <c r="O55" s="114">
        <f t="shared" ref="O55:O57" si="7">IFERROR(M55/C55-1,"-")</f>
        <v>0.88273615635179148</v>
      </c>
    </row>
    <row r="56" spans="1:16" x14ac:dyDescent="0.25">
      <c r="A56" s="1">
        <v>4</v>
      </c>
      <c r="B56" s="112" t="s">
        <v>73</v>
      </c>
      <c r="C56" s="113">
        <v>306</v>
      </c>
      <c r="D56" s="114">
        <v>0.17692307692307696</v>
      </c>
      <c r="E56" s="113">
        <v>0</v>
      </c>
      <c r="F56" s="114">
        <f t="shared" si="6"/>
        <v>-1</v>
      </c>
      <c r="G56" s="113">
        <v>84</v>
      </c>
      <c r="H56" s="114" t="str">
        <f t="shared" si="6"/>
        <v>-</v>
      </c>
      <c r="I56" s="113">
        <v>211</v>
      </c>
      <c r="J56" s="114">
        <f t="shared" si="6"/>
        <v>1.5119047619047619</v>
      </c>
      <c r="K56" s="113">
        <v>477</v>
      </c>
      <c r="L56" s="114">
        <f t="shared" si="6"/>
        <v>1.2606635071090047</v>
      </c>
      <c r="M56" s="113">
        <v>238</v>
      </c>
      <c r="N56" s="114">
        <f t="shared" si="5"/>
        <v>-0.50104821802935007</v>
      </c>
      <c r="O56" s="114">
        <f t="shared" si="7"/>
        <v>-0.22222222222222221</v>
      </c>
    </row>
    <row r="57" spans="1:16" x14ac:dyDescent="0.25">
      <c r="A57" s="1">
        <v>5</v>
      </c>
      <c r="B57" s="112" t="s">
        <v>75</v>
      </c>
      <c r="C57" s="113">
        <v>377</v>
      </c>
      <c r="D57" s="114">
        <v>-0.20464135021097052</v>
      </c>
      <c r="E57" s="113">
        <v>0</v>
      </c>
      <c r="F57" s="114">
        <f t="shared" si="6"/>
        <v>-1</v>
      </c>
      <c r="G57" s="113">
        <v>198</v>
      </c>
      <c r="H57" s="114" t="str">
        <f t="shared" si="6"/>
        <v>-</v>
      </c>
      <c r="I57" s="113">
        <v>241</v>
      </c>
      <c r="J57" s="114">
        <f t="shared" si="6"/>
        <v>0.21717171717171713</v>
      </c>
      <c r="K57" s="113">
        <v>437</v>
      </c>
      <c r="L57" s="114">
        <f t="shared" si="6"/>
        <v>0.81327800829875518</v>
      </c>
      <c r="M57" s="113">
        <v>107</v>
      </c>
      <c r="N57" s="114">
        <f t="shared" si="5"/>
        <v>-0.75514874141876431</v>
      </c>
      <c r="O57" s="114">
        <f t="shared" si="7"/>
        <v>-0.71618037135278523</v>
      </c>
    </row>
    <row r="58" spans="1:16" x14ac:dyDescent="0.25">
      <c r="A58" s="1">
        <v>6</v>
      </c>
      <c r="B58" s="112" t="s">
        <v>77</v>
      </c>
      <c r="C58" s="113">
        <v>340</v>
      </c>
      <c r="D58" s="114">
        <v>0.50442477876106184</v>
      </c>
      <c r="E58" s="113">
        <v>0</v>
      </c>
      <c r="F58" s="114">
        <f t="shared" si="6"/>
        <v>-1</v>
      </c>
      <c r="G58" s="113">
        <v>339</v>
      </c>
      <c r="H58" s="114" t="str">
        <f t="shared" si="6"/>
        <v>-</v>
      </c>
      <c r="I58" s="113">
        <v>238</v>
      </c>
      <c r="J58" s="114">
        <f t="shared" si="6"/>
        <v>-0.29793510324483774</v>
      </c>
      <c r="K58" s="113">
        <v>374</v>
      </c>
      <c r="L58" s="114">
        <f t="shared" si="6"/>
        <v>0.5714285714285714</v>
      </c>
      <c r="M58" s="113"/>
      <c r="N58" s="114"/>
      <c r="O58" s="114"/>
    </row>
    <row r="59" spans="1:16" x14ac:dyDescent="0.25">
      <c r="A59" s="1">
        <v>7</v>
      </c>
      <c r="B59" s="112" t="s">
        <v>79</v>
      </c>
      <c r="C59" s="113">
        <v>645</v>
      </c>
      <c r="D59" s="114">
        <v>1.4339622641509435</v>
      </c>
      <c r="E59" s="113">
        <v>0</v>
      </c>
      <c r="F59" s="114">
        <f t="shared" si="6"/>
        <v>-1</v>
      </c>
      <c r="G59" s="113">
        <v>343</v>
      </c>
      <c r="H59" s="114" t="str">
        <f t="shared" si="6"/>
        <v>-</v>
      </c>
      <c r="I59" s="113">
        <v>256</v>
      </c>
      <c r="J59" s="114">
        <f t="shared" si="6"/>
        <v>-0.25364431486880468</v>
      </c>
      <c r="K59" s="113">
        <v>291</v>
      </c>
      <c r="L59" s="114">
        <f t="shared" si="6"/>
        <v>0.13671875</v>
      </c>
      <c r="M59" s="113"/>
      <c r="N59" s="114"/>
      <c r="O59" s="114"/>
    </row>
    <row r="60" spans="1:16" x14ac:dyDescent="0.25">
      <c r="A60" s="1">
        <v>8</v>
      </c>
      <c r="B60" s="112" t="s">
        <v>81</v>
      </c>
      <c r="C60" s="113">
        <v>359</v>
      </c>
      <c r="D60" s="114">
        <v>-1.9125683060109311E-2</v>
      </c>
      <c r="E60" s="113">
        <v>0</v>
      </c>
      <c r="F60" s="114">
        <f t="shared" si="6"/>
        <v>-1</v>
      </c>
      <c r="G60" s="113">
        <v>474</v>
      </c>
      <c r="H60" s="114" t="str">
        <f t="shared" si="6"/>
        <v>-</v>
      </c>
      <c r="I60" s="113">
        <v>311</v>
      </c>
      <c r="J60" s="114">
        <f t="shared" si="6"/>
        <v>-0.34388185654008441</v>
      </c>
      <c r="K60" s="113">
        <v>397</v>
      </c>
      <c r="L60" s="114">
        <f t="shared" si="6"/>
        <v>0.27652733118971051</v>
      </c>
      <c r="M60" s="113"/>
      <c r="N60" s="114"/>
      <c r="O60" s="114"/>
    </row>
    <row r="61" spans="1:16" x14ac:dyDescent="0.25">
      <c r="A61" s="1">
        <v>9</v>
      </c>
      <c r="B61" s="112" t="s">
        <v>83</v>
      </c>
      <c r="C61" s="113">
        <v>397</v>
      </c>
      <c r="D61" s="114">
        <v>-0.224609375</v>
      </c>
      <c r="E61" s="113">
        <v>41</v>
      </c>
      <c r="F61" s="114">
        <f t="shared" si="6"/>
        <v>-0.89672544080604533</v>
      </c>
      <c r="G61" s="113">
        <v>315</v>
      </c>
      <c r="H61" s="114">
        <f t="shared" si="6"/>
        <v>6.6829268292682924</v>
      </c>
      <c r="I61" s="113">
        <v>233</v>
      </c>
      <c r="J61" s="114">
        <f t="shared" si="6"/>
        <v>-0.26031746031746028</v>
      </c>
      <c r="K61" s="113">
        <v>337</v>
      </c>
      <c r="L61" s="114">
        <f t="shared" si="6"/>
        <v>0.44635193133047202</v>
      </c>
      <c r="M61" s="113"/>
      <c r="N61" s="114"/>
      <c r="O61" s="114"/>
    </row>
    <row r="62" spans="1:16" x14ac:dyDescent="0.25">
      <c r="A62" s="1">
        <v>10</v>
      </c>
      <c r="B62" s="112" t="s">
        <v>85</v>
      </c>
      <c r="C62" s="113">
        <v>517</v>
      </c>
      <c r="D62" s="114">
        <v>0.63091482649842279</v>
      </c>
      <c r="E62" s="113">
        <v>26</v>
      </c>
      <c r="F62" s="114">
        <f t="shared" si="6"/>
        <v>-0.94970986460348161</v>
      </c>
      <c r="G62" s="113">
        <v>281</v>
      </c>
      <c r="H62" s="114">
        <f t="shared" si="6"/>
        <v>9.8076923076923084</v>
      </c>
      <c r="I62" s="113">
        <v>224</v>
      </c>
      <c r="J62" s="114">
        <f t="shared" si="6"/>
        <v>-0.20284697508896798</v>
      </c>
      <c r="K62" s="113">
        <v>456</v>
      </c>
      <c r="L62" s="114">
        <f t="shared" si="6"/>
        <v>1.0357142857142856</v>
      </c>
      <c r="M62" s="113"/>
      <c r="N62" s="114"/>
      <c r="O62" s="114"/>
    </row>
    <row r="63" spans="1:16" x14ac:dyDescent="0.25">
      <c r="A63" s="1">
        <v>11</v>
      </c>
      <c r="B63" s="112" t="s">
        <v>87</v>
      </c>
      <c r="C63" s="113">
        <v>314</v>
      </c>
      <c r="D63" s="114">
        <v>-0.14207650273224048</v>
      </c>
      <c r="E63" s="113">
        <v>26</v>
      </c>
      <c r="F63" s="114">
        <f t="shared" si="6"/>
        <v>-0.91719745222929938</v>
      </c>
      <c r="G63" s="113">
        <v>161</v>
      </c>
      <c r="H63" s="114">
        <f t="shared" si="6"/>
        <v>5.1923076923076925</v>
      </c>
      <c r="I63" s="113">
        <v>527</v>
      </c>
      <c r="J63" s="114">
        <f t="shared" si="6"/>
        <v>2.2732919254658386</v>
      </c>
      <c r="K63" s="113">
        <v>377</v>
      </c>
      <c r="L63" s="114">
        <f t="shared" si="6"/>
        <v>-0.28462998102466797</v>
      </c>
      <c r="M63" s="113"/>
      <c r="N63" s="114"/>
      <c r="O63" s="114"/>
    </row>
    <row r="64" spans="1:16" x14ac:dyDescent="0.25">
      <c r="A64" s="1">
        <v>12</v>
      </c>
      <c r="B64" s="112" t="s">
        <v>89</v>
      </c>
      <c r="C64" s="113">
        <v>203</v>
      </c>
      <c r="D64" s="114">
        <v>-0.49122807017543857</v>
      </c>
      <c r="E64" s="113">
        <v>3</v>
      </c>
      <c r="F64" s="114">
        <f t="shared" si="6"/>
        <v>-0.98522167487684731</v>
      </c>
      <c r="G64" s="113">
        <v>144</v>
      </c>
      <c r="H64" s="114">
        <f t="shared" si="6"/>
        <v>47</v>
      </c>
      <c r="I64" s="113">
        <v>455</v>
      </c>
      <c r="J64" s="114">
        <f t="shared" si="6"/>
        <v>2.1597222222222223</v>
      </c>
      <c r="K64" s="113">
        <v>483</v>
      </c>
      <c r="L64" s="114">
        <f t="shared" si="6"/>
        <v>6.1538461538461542E-2</v>
      </c>
      <c r="M64" s="113"/>
      <c r="N64" s="114"/>
      <c r="O64" s="114"/>
    </row>
    <row r="65" spans="1:16" ht="15.75" x14ac:dyDescent="0.25">
      <c r="B65" s="115" t="s">
        <v>26</v>
      </c>
      <c r="C65" s="116">
        <v>4565</v>
      </c>
      <c r="D65" s="117">
        <v>4.0337283500455845E-2</v>
      </c>
      <c r="E65" s="116">
        <v>681</v>
      </c>
      <c r="F65" s="117">
        <f t="shared" si="6"/>
        <v>-0.85082146768893763</v>
      </c>
      <c r="G65" s="116">
        <v>2535</v>
      </c>
      <c r="H65" s="117">
        <f t="shared" si="6"/>
        <v>2.7224669603524227</v>
      </c>
      <c r="I65" s="116">
        <v>3247</v>
      </c>
      <c r="J65" s="117">
        <f t="shared" si="6"/>
        <v>0.28086785009861925</v>
      </c>
      <c r="K65" s="116">
        <v>5439</v>
      </c>
      <c r="L65" s="117">
        <f t="shared" si="6"/>
        <v>0.67508469356328926</v>
      </c>
      <c r="M65" s="116">
        <v>1794</v>
      </c>
      <c r="N65" s="117">
        <v>-0.34140969162995594</v>
      </c>
      <c r="O65" s="117">
        <v>2.2346368715084886E-3</v>
      </c>
    </row>
    <row r="66" spans="1:16" ht="6" customHeight="1" x14ac:dyDescent="0.25"/>
    <row r="67" spans="1:16" x14ac:dyDescent="0.25">
      <c r="B67" s="103" t="s">
        <v>51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300" t="s">
        <v>217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1" t="s">
        <v>97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98</v>
      </c>
    </row>
    <row r="72" spans="1:16" ht="22.5" thickTop="1" thickBot="1" x14ac:dyDescent="0.3">
      <c r="B72" s="107"/>
      <c r="C72" s="349" t="s">
        <v>99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2019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65</v>
      </c>
      <c r="D74" s="110" t="str">
        <f>CONCATENATE("var ",RIGHT(2019,2),"/",RIGHT(2018,2))</f>
        <v>var 19/18</v>
      </c>
      <c r="E74" s="111" t="s">
        <v>65</v>
      </c>
      <c r="F74" s="110" t="str">
        <f>CONCATENATE("var ",RIGHT(E73,2),"/",RIGHT(E73-1,2))</f>
        <v>var 20/19</v>
      </c>
      <c r="G74" s="111" t="s">
        <v>65</v>
      </c>
      <c r="H74" s="110" t="str">
        <f>CONCATENATE("var ",RIGHT(G73,2),"/",RIGHT(G73-1,2))</f>
        <v>var 21/20</v>
      </c>
      <c r="I74" s="111" t="s">
        <v>65</v>
      </c>
      <c r="J74" s="110" t="str">
        <f>CONCATENATE("var ",RIGHT(I73,2),"/",RIGHT(I73-1,2))</f>
        <v>var 22/21</v>
      </c>
      <c r="K74" s="111" t="s">
        <v>65</v>
      </c>
      <c r="L74" s="110" t="str">
        <f>CONCATENATE("var ",RIGHT(K73,2),"/",RIGHT(K73-1,2))</f>
        <v>var 23/22</v>
      </c>
      <c r="M74" s="111" t="s">
        <v>65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67</v>
      </c>
      <c r="C75" s="113">
        <v>512</v>
      </c>
      <c r="D75" s="114">
        <v>0.620253164556962</v>
      </c>
      <c r="E75" s="113">
        <v>208</v>
      </c>
      <c r="F75" s="114">
        <f>IFERROR(E75/C75-1,"-")</f>
        <v>-0.59375</v>
      </c>
      <c r="G75" s="113">
        <v>45</v>
      </c>
      <c r="H75" s="114">
        <f>IFERROR(G75/E75-1,"-")</f>
        <v>-0.78365384615384615</v>
      </c>
      <c r="I75" s="113">
        <v>36</v>
      </c>
      <c r="J75" s="114">
        <f>IFERROR(I75/G75-1,"-")</f>
        <v>-0.19999999999999996</v>
      </c>
      <c r="K75" s="113">
        <v>2737</v>
      </c>
      <c r="L75" s="114">
        <f>IFERROR(K75/I75-1,"-")</f>
        <v>75.027777777777771</v>
      </c>
      <c r="M75" s="113">
        <v>279</v>
      </c>
      <c r="N75" s="114">
        <f t="shared" ref="N75:N79" si="8">IFERROR(M75/K75-1,"-")</f>
        <v>-0.8980635732553891</v>
      </c>
      <c r="O75" s="114">
        <f>M75/C75-1</f>
        <v>-0.455078125</v>
      </c>
    </row>
    <row r="76" spans="1:16" x14ac:dyDescent="0.25">
      <c r="A76" s="1">
        <v>2</v>
      </c>
      <c r="B76" s="112" t="s">
        <v>69</v>
      </c>
      <c r="C76" s="113">
        <v>350</v>
      </c>
      <c r="D76" s="114">
        <v>0.39999999999999991</v>
      </c>
      <c r="E76" s="113">
        <v>196</v>
      </c>
      <c r="F76" s="114">
        <f t="shared" ref="F76:L87" si="9">IFERROR(E76/C76-1,"-")</f>
        <v>-0.43999999999999995</v>
      </c>
      <c r="G76" s="113">
        <v>23</v>
      </c>
      <c r="H76" s="114">
        <f t="shared" si="9"/>
        <v>-0.88265306122448983</v>
      </c>
      <c r="I76" s="113">
        <v>28</v>
      </c>
      <c r="J76" s="114">
        <f t="shared" si="9"/>
        <v>0.21739130434782616</v>
      </c>
      <c r="K76" s="113">
        <v>1151</v>
      </c>
      <c r="L76" s="114">
        <f t="shared" si="9"/>
        <v>40.107142857142854</v>
      </c>
      <c r="M76" s="113">
        <v>370</v>
      </c>
      <c r="N76" s="114">
        <f t="shared" si="8"/>
        <v>-0.67854039965247614</v>
      </c>
      <c r="O76" s="114">
        <f>IFERROR(M76/C76-1,"-")</f>
        <v>5.7142857142857162E-2</v>
      </c>
    </row>
    <row r="77" spans="1:16" x14ac:dyDescent="0.25">
      <c r="A77" s="1">
        <v>3</v>
      </c>
      <c r="B77" s="112" t="s">
        <v>71</v>
      </c>
      <c r="C77" s="113">
        <v>458</v>
      </c>
      <c r="D77" s="114">
        <v>-0.33040935672514615</v>
      </c>
      <c r="E77" s="113">
        <v>134</v>
      </c>
      <c r="F77" s="114">
        <f t="shared" si="9"/>
        <v>-0.70742358078602618</v>
      </c>
      <c r="G77" s="113">
        <v>48</v>
      </c>
      <c r="H77" s="114">
        <f t="shared" si="9"/>
        <v>-0.64179104477611948</v>
      </c>
      <c r="I77" s="113">
        <v>135</v>
      </c>
      <c r="J77" s="114">
        <f t="shared" si="9"/>
        <v>1.8125</v>
      </c>
      <c r="K77" s="113">
        <v>917</v>
      </c>
      <c r="L77" s="114">
        <f t="shared" si="9"/>
        <v>5.7925925925925927</v>
      </c>
      <c r="M77" s="113">
        <v>1723</v>
      </c>
      <c r="N77" s="114">
        <f t="shared" si="8"/>
        <v>0.87895310796074155</v>
      </c>
      <c r="O77" s="114">
        <f t="shared" ref="O77:O79" si="10">IFERROR(M77/C77-1,"-")</f>
        <v>2.7620087336244543</v>
      </c>
    </row>
    <row r="78" spans="1:16" x14ac:dyDescent="0.25">
      <c r="A78" s="1">
        <v>4</v>
      </c>
      <c r="B78" s="112" t="s">
        <v>73</v>
      </c>
      <c r="C78" s="113">
        <v>591</v>
      </c>
      <c r="D78" s="114">
        <v>-8.0870917573872436E-2</v>
      </c>
      <c r="E78" s="113">
        <v>0</v>
      </c>
      <c r="F78" s="114">
        <f t="shared" si="9"/>
        <v>-1</v>
      </c>
      <c r="G78" s="113">
        <v>65</v>
      </c>
      <c r="H78" s="114" t="str">
        <f t="shared" si="9"/>
        <v>-</v>
      </c>
      <c r="I78" s="113">
        <v>30</v>
      </c>
      <c r="J78" s="114">
        <f t="shared" si="9"/>
        <v>-0.53846153846153844</v>
      </c>
      <c r="K78" s="113">
        <v>1472</v>
      </c>
      <c r="L78" s="114">
        <f t="shared" si="9"/>
        <v>48.06666666666667</v>
      </c>
      <c r="M78" s="113">
        <v>970</v>
      </c>
      <c r="N78" s="114">
        <f t="shared" si="8"/>
        <v>-0.34103260869565222</v>
      </c>
      <c r="O78" s="114">
        <f t="shared" si="10"/>
        <v>0.6412859560067683</v>
      </c>
    </row>
    <row r="79" spans="1:16" x14ac:dyDescent="0.25">
      <c r="A79" s="1">
        <v>5</v>
      </c>
      <c r="B79" s="112" t="s">
        <v>75</v>
      </c>
      <c r="C79" s="113">
        <v>430</v>
      </c>
      <c r="D79" s="114">
        <v>-0.36011904761904767</v>
      </c>
      <c r="E79" s="113">
        <v>0</v>
      </c>
      <c r="F79" s="114">
        <f t="shared" si="9"/>
        <v>-1</v>
      </c>
      <c r="G79" s="113">
        <v>128</v>
      </c>
      <c r="H79" s="114" t="str">
        <f t="shared" si="9"/>
        <v>-</v>
      </c>
      <c r="I79" s="113">
        <v>250</v>
      </c>
      <c r="J79" s="114">
        <f t="shared" si="9"/>
        <v>0.953125</v>
      </c>
      <c r="K79" s="113">
        <v>1614</v>
      </c>
      <c r="L79" s="114">
        <f t="shared" si="9"/>
        <v>5.4560000000000004</v>
      </c>
      <c r="M79" s="113">
        <v>537</v>
      </c>
      <c r="N79" s="114">
        <f t="shared" si="8"/>
        <v>-0.66728624535315983</v>
      </c>
      <c r="O79" s="114">
        <f t="shared" si="10"/>
        <v>0.24883720930232567</v>
      </c>
    </row>
    <row r="80" spans="1:16" x14ac:dyDescent="0.25">
      <c r="A80" s="1">
        <v>6</v>
      </c>
      <c r="B80" s="112" t="s">
        <v>77</v>
      </c>
      <c r="C80" s="113">
        <v>561</v>
      </c>
      <c r="D80" s="114">
        <v>-9.661835748792269E-2</v>
      </c>
      <c r="E80" s="113">
        <v>0</v>
      </c>
      <c r="F80" s="114">
        <f t="shared" si="9"/>
        <v>-1</v>
      </c>
      <c r="G80" s="113">
        <v>376</v>
      </c>
      <c r="H80" s="114" t="str">
        <f t="shared" si="9"/>
        <v>-</v>
      </c>
      <c r="I80" s="113">
        <v>295</v>
      </c>
      <c r="J80" s="114">
        <f t="shared" si="9"/>
        <v>-0.21542553191489366</v>
      </c>
      <c r="K80" s="113">
        <v>1076</v>
      </c>
      <c r="L80" s="114">
        <f t="shared" si="9"/>
        <v>2.6474576271186439</v>
      </c>
      <c r="M80" s="113"/>
      <c r="N80" s="114"/>
      <c r="O80" s="114"/>
    </row>
    <row r="81" spans="1:16" x14ac:dyDescent="0.25">
      <c r="A81" s="1">
        <v>7</v>
      </c>
      <c r="B81" s="112" t="s">
        <v>79</v>
      </c>
      <c r="C81" s="113">
        <v>407</v>
      </c>
      <c r="D81" s="114">
        <v>-0.40583941605839413</v>
      </c>
      <c r="E81" s="113">
        <v>0</v>
      </c>
      <c r="F81" s="114">
        <f t="shared" si="9"/>
        <v>-1</v>
      </c>
      <c r="G81" s="113">
        <v>476</v>
      </c>
      <c r="H81" s="114" t="str">
        <f t="shared" si="9"/>
        <v>-</v>
      </c>
      <c r="I81" s="113">
        <v>272</v>
      </c>
      <c r="J81" s="114">
        <f t="shared" si="9"/>
        <v>-0.4285714285714286</v>
      </c>
      <c r="K81" s="113">
        <v>1041</v>
      </c>
      <c r="L81" s="114">
        <f t="shared" si="9"/>
        <v>2.8272058823529411</v>
      </c>
      <c r="M81" s="113"/>
      <c r="N81" s="114"/>
      <c r="O81" s="114"/>
    </row>
    <row r="82" spans="1:16" x14ac:dyDescent="0.25">
      <c r="A82" s="1">
        <v>8</v>
      </c>
      <c r="B82" s="112" t="s">
        <v>81</v>
      </c>
      <c r="C82" s="113">
        <v>975</v>
      </c>
      <c r="D82" s="114">
        <v>-0.35813034891375906</v>
      </c>
      <c r="E82" s="113">
        <v>890</v>
      </c>
      <c r="F82" s="114">
        <f t="shared" si="9"/>
        <v>-8.7179487179487203E-2</v>
      </c>
      <c r="G82" s="113">
        <v>510</v>
      </c>
      <c r="H82" s="114">
        <f t="shared" si="9"/>
        <v>-0.4269662921348315</v>
      </c>
      <c r="I82" s="113">
        <v>857</v>
      </c>
      <c r="J82" s="114">
        <f t="shared" si="9"/>
        <v>0.68039215686274512</v>
      </c>
      <c r="K82" s="113">
        <v>888</v>
      </c>
      <c r="L82" s="114">
        <f t="shared" si="9"/>
        <v>3.6172695449241621E-2</v>
      </c>
      <c r="M82" s="113"/>
      <c r="N82" s="114"/>
      <c r="O82" s="114"/>
    </row>
    <row r="83" spans="1:16" x14ac:dyDescent="0.25">
      <c r="A83" s="1">
        <v>9</v>
      </c>
      <c r="B83" s="112" t="s">
        <v>83</v>
      </c>
      <c r="C83" s="113">
        <v>675</v>
      </c>
      <c r="D83" s="114">
        <v>0.42405063291139244</v>
      </c>
      <c r="E83" s="113">
        <v>75</v>
      </c>
      <c r="F83" s="114">
        <f t="shared" si="9"/>
        <v>-0.88888888888888884</v>
      </c>
      <c r="G83" s="113">
        <v>323</v>
      </c>
      <c r="H83" s="114">
        <f t="shared" si="9"/>
        <v>3.3066666666666666</v>
      </c>
      <c r="I83" s="113">
        <v>284</v>
      </c>
      <c r="J83" s="114">
        <f t="shared" si="9"/>
        <v>-0.12074303405572751</v>
      </c>
      <c r="K83" s="113">
        <v>1386</v>
      </c>
      <c r="L83" s="114">
        <f t="shared" si="9"/>
        <v>3.880281690140845</v>
      </c>
      <c r="M83" s="113"/>
      <c r="N83" s="114"/>
      <c r="O83" s="114"/>
    </row>
    <row r="84" spans="1:16" x14ac:dyDescent="0.25">
      <c r="A84" s="1">
        <v>10</v>
      </c>
      <c r="B84" s="112" t="s">
        <v>85</v>
      </c>
      <c r="C84" s="113">
        <v>295</v>
      </c>
      <c r="D84" s="114">
        <v>-0.30913348946135832</v>
      </c>
      <c r="E84" s="113">
        <v>89</v>
      </c>
      <c r="F84" s="114">
        <f t="shared" si="9"/>
        <v>-0.69830508474576269</v>
      </c>
      <c r="G84" s="113">
        <v>341</v>
      </c>
      <c r="H84" s="114">
        <f t="shared" si="9"/>
        <v>2.8314606741573032</v>
      </c>
      <c r="I84" s="113">
        <v>404</v>
      </c>
      <c r="J84" s="114">
        <f t="shared" si="9"/>
        <v>0.18475073313782997</v>
      </c>
      <c r="K84" s="113">
        <v>639</v>
      </c>
      <c r="L84" s="114">
        <f t="shared" si="9"/>
        <v>0.58168316831683176</v>
      </c>
      <c r="M84" s="113"/>
      <c r="N84" s="114"/>
      <c r="O84" s="114"/>
    </row>
    <row r="85" spans="1:16" x14ac:dyDescent="0.25">
      <c r="A85" s="1">
        <v>11</v>
      </c>
      <c r="B85" s="112" t="s">
        <v>87</v>
      </c>
      <c r="C85" s="113">
        <v>394</v>
      </c>
      <c r="D85" s="114">
        <v>-0.26217228464419473</v>
      </c>
      <c r="E85" s="113">
        <v>62</v>
      </c>
      <c r="F85" s="114">
        <f t="shared" si="9"/>
        <v>-0.84263959390862941</v>
      </c>
      <c r="G85" s="113">
        <v>15</v>
      </c>
      <c r="H85" s="114">
        <f t="shared" si="9"/>
        <v>-0.75806451612903225</v>
      </c>
      <c r="I85" s="113">
        <v>154</v>
      </c>
      <c r="J85" s="114">
        <f t="shared" si="9"/>
        <v>9.2666666666666675</v>
      </c>
      <c r="K85" s="113">
        <v>387</v>
      </c>
      <c r="L85" s="114">
        <f t="shared" si="9"/>
        <v>1.5129870129870131</v>
      </c>
      <c r="M85" s="113"/>
      <c r="N85" s="114"/>
      <c r="O85" s="114"/>
    </row>
    <row r="86" spans="1:16" x14ac:dyDescent="0.25">
      <c r="A86" s="1">
        <v>12</v>
      </c>
      <c r="B86" s="112" t="s">
        <v>89</v>
      </c>
      <c r="C86" s="113">
        <v>296</v>
      </c>
      <c r="D86" s="114">
        <v>-0.3392857142857143</v>
      </c>
      <c r="E86" s="113">
        <v>0</v>
      </c>
      <c r="F86" s="114">
        <f t="shared" si="9"/>
        <v>-1</v>
      </c>
      <c r="G86" s="113">
        <v>65</v>
      </c>
      <c r="H86" s="114" t="str">
        <f t="shared" si="9"/>
        <v>-</v>
      </c>
      <c r="I86" s="113">
        <v>770</v>
      </c>
      <c r="J86" s="114">
        <f t="shared" si="9"/>
        <v>10.846153846153847</v>
      </c>
      <c r="K86" s="113">
        <v>1503</v>
      </c>
      <c r="L86" s="114">
        <f t="shared" si="9"/>
        <v>0.95194805194805188</v>
      </c>
      <c r="M86" s="113"/>
      <c r="N86" s="114"/>
      <c r="O86" s="114"/>
    </row>
    <row r="87" spans="1:16" ht="15.75" x14ac:dyDescent="0.25">
      <c r="B87" s="115" t="s">
        <v>26</v>
      </c>
      <c r="C87" s="116">
        <v>5944</v>
      </c>
      <c r="D87" s="117">
        <v>-0.182730647600715</v>
      </c>
      <c r="E87" s="116">
        <v>1658</v>
      </c>
      <c r="F87" s="117">
        <f t="shared" si="9"/>
        <v>-0.72106325706594887</v>
      </c>
      <c r="G87" s="116">
        <v>2415</v>
      </c>
      <c r="H87" s="117">
        <f t="shared" si="9"/>
        <v>0.45657418576598308</v>
      </c>
      <c r="I87" s="116">
        <v>3515</v>
      </c>
      <c r="J87" s="117">
        <f t="shared" si="9"/>
        <v>0.45548654244306408</v>
      </c>
      <c r="K87" s="116">
        <v>14811</v>
      </c>
      <c r="L87" s="117">
        <f t="shared" si="9"/>
        <v>3.2136557610241825</v>
      </c>
      <c r="M87" s="116">
        <v>3879</v>
      </c>
      <c r="N87" s="117">
        <v>-0.50842732226587251</v>
      </c>
      <c r="O87" s="117">
        <v>0.65698419478855197</v>
      </c>
    </row>
    <row r="88" spans="1:16" ht="6" customHeight="1" x14ac:dyDescent="0.25"/>
    <row r="89" spans="1:16" x14ac:dyDescent="0.25">
      <c r="B89" s="103" t="s">
        <v>51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300" t="s">
        <v>218</v>
      </c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1" t="s">
        <v>100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101</v>
      </c>
    </row>
    <row r="94" spans="1:16" ht="22.5" thickTop="1" thickBot="1" x14ac:dyDescent="0.3">
      <c r="B94" s="119" t="s">
        <v>102</v>
      </c>
      <c r="C94" s="349" t="s">
        <v>103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2019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65</v>
      </c>
      <c r="D96" s="110" t="str">
        <f>CONCATENATE("var ",RIGHT(2019,2),"/",RIGHT(2018,2))</f>
        <v>var 19/18</v>
      </c>
      <c r="E96" s="111" t="s">
        <v>65</v>
      </c>
      <c r="F96" s="110" t="str">
        <f>CONCATENATE("var ",RIGHT(E95,2),"/",RIGHT(E95-1,2))</f>
        <v>var 20/19</v>
      </c>
      <c r="G96" s="111" t="s">
        <v>65</v>
      </c>
      <c r="H96" s="110" t="str">
        <f>CONCATENATE("var ",RIGHT(G95,2),"/",RIGHT(G95-1,2))</f>
        <v>var 21/20</v>
      </c>
      <c r="I96" s="111" t="s">
        <v>65</v>
      </c>
      <c r="J96" s="110" t="str">
        <f>CONCATENATE("var ",RIGHT(I95,2),"/",RIGHT(I95-1,2))</f>
        <v>var 22/21</v>
      </c>
      <c r="K96" s="111" t="s">
        <v>65</v>
      </c>
      <c r="L96" s="110" t="str">
        <f>CONCATENATE("var ",RIGHT(K95,2),"/",RIGHT(K95-1,2))</f>
        <v>var 23/22</v>
      </c>
      <c r="M96" s="111" t="s">
        <v>65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67</v>
      </c>
      <c r="C97" s="113">
        <v>4014</v>
      </c>
      <c r="D97" s="114">
        <v>7.0971184631803519E-2</v>
      </c>
      <c r="E97" s="113">
        <v>3349</v>
      </c>
      <c r="F97" s="114">
        <f t="shared" ref="F97:L109" si="11">IFERROR(E97/C97-1,"-")</f>
        <v>-0.16567015445939215</v>
      </c>
      <c r="G97" s="113">
        <v>489</v>
      </c>
      <c r="H97" s="114">
        <f t="shared" si="11"/>
        <v>-0.85398626455658411</v>
      </c>
      <c r="I97" s="113">
        <v>2402</v>
      </c>
      <c r="J97" s="114">
        <f t="shared" si="11"/>
        <v>3.9120654396728014</v>
      </c>
      <c r="K97" s="113">
        <v>3438</v>
      </c>
      <c r="L97" s="114">
        <f t="shared" si="11"/>
        <v>0.43130724396336384</v>
      </c>
      <c r="M97" s="113">
        <v>3880</v>
      </c>
      <c r="N97" s="114">
        <f t="shared" ref="N97:N101" si="12">IFERROR(M97/K97-1,"-")</f>
        <v>0.12856311809191401</v>
      </c>
      <c r="O97" s="114">
        <f>M97/C97-1</f>
        <v>-3.3383158943697033E-2</v>
      </c>
    </row>
    <row r="98" spans="2:15" x14ac:dyDescent="0.25">
      <c r="B98" s="112" t="s">
        <v>69</v>
      </c>
      <c r="C98" s="113">
        <v>3125</v>
      </c>
      <c r="D98" s="114">
        <v>-7.5717243419106794E-2</v>
      </c>
      <c r="E98" s="113">
        <v>4174</v>
      </c>
      <c r="F98" s="114">
        <f t="shared" si="11"/>
        <v>0.33567999999999998</v>
      </c>
      <c r="G98" s="113">
        <v>300</v>
      </c>
      <c r="H98" s="114">
        <f t="shared" si="11"/>
        <v>-0.92812649736463826</v>
      </c>
      <c r="I98" s="113">
        <v>2670</v>
      </c>
      <c r="J98" s="114">
        <f t="shared" si="11"/>
        <v>7.9</v>
      </c>
      <c r="K98" s="113">
        <v>2908</v>
      </c>
      <c r="L98" s="114">
        <f t="shared" si="11"/>
        <v>8.9138576779026257E-2</v>
      </c>
      <c r="M98" s="113">
        <v>3847</v>
      </c>
      <c r="N98" s="114">
        <f t="shared" si="12"/>
        <v>0.32290233837689142</v>
      </c>
      <c r="O98" s="114">
        <f>IFERROR(M98/C98-1,"-")</f>
        <v>0.23103999999999991</v>
      </c>
    </row>
    <row r="99" spans="2:15" x14ac:dyDescent="0.25">
      <c r="B99" s="112" t="s">
        <v>71</v>
      </c>
      <c r="C99" s="113">
        <v>3755</v>
      </c>
      <c r="D99" s="114">
        <v>-1.0540184453227908E-2</v>
      </c>
      <c r="E99" s="113">
        <v>1424</v>
      </c>
      <c r="F99" s="114">
        <f t="shared" si="11"/>
        <v>-0.62077230359520641</v>
      </c>
      <c r="G99" s="113">
        <v>668</v>
      </c>
      <c r="H99" s="114">
        <f t="shared" si="11"/>
        <v>-0.5308988764044944</v>
      </c>
      <c r="I99" s="113">
        <v>3107</v>
      </c>
      <c r="J99" s="114">
        <f t="shared" si="11"/>
        <v>3.6511976047904193</v>
      </c>
      <c r="K99" s="113">
        <v>3342</v>
      </c>
      <c r="L99" s="114">
        <f t="shared" si="11"/>
        <v>7.5635661409720001E-2</v>
      </c>
      <c r="M99" s="113">
        <v>3561</v>
      </c>
      <c r="N99" s="114">
        <f t="shared" si="12"/>
        <v>6.5529622980251334E-2</v>
      </c>
      <c r="O99" s="114">
        <f t="shared" ref="O99:O101" si="13">IFERROR(M99/C99-1,"-")</f>
        <v>-5.1664447403462099E-2</v>
      </c>
    </row>
    <row r="100" spans="2:15" x14ac:dyDescent="0.25">
      <c r="B100" s="112" t="s">
        <v>73</v>
      </c>
      <c r="C100" s="113">
        <v>2262</v>
      </c>
      <c r="D100" s="114">
        <v>-7.6734693877551052E-2</v>
      </c>
      <c r="E100" s="113">
        <v>0</v>
      </c>
      <c r="F100" s="114">
        <f t="shared" si="11"/>
        <v>-1</v>
      </c>
      <c r="G100" s="113">
        <v>447</v>
      </c>
      <c r="H100" s="114" t="str">
        <f t="shared" si="11"/>
        <v>-</v>
      </c>
      <c r="I100" s="113">
        <v>2738</v>
      </c>
      <c r="J100" s="114">
        <f t="shared" si="11"/>
        <v>5.1252796420581657</v>
      </c>
      <c r="K100" s="113">
        <v>2503</v>
      </c>
      <c r="L100" s="114">
        <f t="shared" si="11"/>
        <v>-8.5829072315558808E-2</v>
      </c>
      <c r="M100" s="113">
        <v>2667</v>
      </c>
      <c r="N100" s="114">
        <f t="shared" si="12"/>
        <v>6.5521374350778983E-2</v>
      </c>
      <c r="O100" s="114">
        <f t="shared" si="13"/>
        <v>0.17904509283819636</v>
      </c>
    </row>
    <row r="101" spans="2:15" x14ac:dyDescent="0.25">
      <c r="B101" s="112" t="s">
        <v>75</v>
      </c>
      <c r="C101" s="113">
        <v>2561</v>
      </c>
      <c r="D101" s="114">
        <v>0.11299435028248594</v>
      </c>
      <c r="E101" s="113">
        <v>0</v>
      </c>
      <c r="F101" s="114">
        <f t="shared" si="11"/>
        <v>-1</v>
      </c>
      <c r="G101" s="113">
        <v>772</v>
      </c>
      <c r="H101" s="114" t="str">
        <f t="shared" si="11"/>
        <v>-</v>
      </c>
      <c r="I101" s="113">
        <v>1901</v>
      </c>
      <c r="J101" s="114">
        <f t="shared" si="11"/>
        <v>1.4624352331606216</v>
      </c>
      <c r="K101" s="113">
        <v>1560</v>
      </c>
      <c r="L101" s="114">
        <f t="shared" si="11"/>
        <v>-0.17937927406628096</v>
      </c>
      <c r="M101" s="113">
        <v>1226</v>
      </c>
      <c r="N101" s="114">
        <f t="shared" si="12"/>
        <v>-0.21410256410256412</v>
      </c>
      <c r="O101" s="114">
        <f t="shared" si="13"/>
        <v>-0.52128074970714566</v>
      </c>
    </row>
    <row r="102" spans="2:15" x14ac:dyDescent="0.25">
      <c r="B102" s="112" t="s">
        <v>77</v>
      </c>
      <c r="C102" s="113">
        <v>2440</v>
      </c>
      <c r="D102" s="114">
        <v>8.2519964507542065E-2</v>
      </c>
      <c r="E102" s="113">
        <v>0</v>
      </c>
      <c r="F102" s="114">
        <f t="shared" si="11"/>
        <v>-1</v>
      </c>
      <c r="G102" s="113">
        <v>880</v>
      </c>
      <c r="H102" s="114" t="str">
        <f t="shared" si="11"/>
        <v>-</v>
      </c>
      <c r="I102" s="113">
        <v>1990</v>
      </c>
      <c r="J102" s="114">
        <f t="shared" si="11"/>
        <v>1.2613636363636362</v>
      </c>
      <c r="K102" s="113">
        <v>1630</v>
      </c>
      <c r="L102" s="114">
        <f t="shared" si="11"/>
        <v>-0.18090452261306533</v>
      </c>
      <c r="M102" s="113"/>
      <c r="N102" s="114"/>
      <c r="O102" s="114"/>
    </row>
    <row r="103" spans="2:15" x14ac:dyDescent="0.25">
      <c r="B103" s="112" t="s">
        <v>79</v>
      </c>
      <c r="C103" s="113">
        <v>2137</v>
      </c>
      <c r="D103" s="114">
        <v>-1.6114180478821405E-2</v>
      </c>
      <c r="E103" s="113">
        <v>0</v>
      </c>
      <c r="F103" s="114">
        <f t="shared" si="11"/>
        <v>-1</v>
      </c>
      <c r="G103" s="113">
        <v>1019</v>
      </c>
      <c r="H103" s="114" t="str">
        <f t="shared" si="11"/>
        <v>-</v>
      </c>
      <c r="I103" s="113">
        <v>1814</v>
      </c>
      <c r="J103" s="114">
        <f t="shared" si="11"/>
        <v>0.78017664376840035</v>
      </c>
      <c r="K103" s="113">
        <v>1468</v>
      </c>
      <c r="L103" s="114">
        <f t="shared" si="11"/>
        <v>-0.19073869900771778</v>
      </c>
      <c r="M103" s="113"/>
      <c r="N103" s="114"/>
      <c r="O103" s="114"/>
    </row>
    <row r="104" spans="2:15" x14ac:dyDescent="0.25">
      <c r="B104" s="112" t="s">
        <v>81</v>
      </c>
      <c r="C104" s="113">
        <v>2174</v>
      </c>
      <c r="D104" s="114">
        <v>-0.16061776061776056</v>
      </c>
      <c r="E104" s="113">
        <v>165</v>
      </c>
      <c r="F104" s="114">
        <f t="shared" si="11"/>
        <v>-0.9241030358785649</v>
      </c>
      <c r="G104" s="113">
        <v>1332</v>
      </c>
      <c r="H104" s="114">
        <f t="shared" si="11"/>
        <v>7.0727272727272723</v>
      </c>
      <c r="I104" s="113">
        <v>2175</v>
      </c>
      <c r="J104" s="114">
        <f t="shared" si="11"/>
        <v>0.63288288288288297</v>
      </c>
      <c r="K104" s="113">
        <v>1795</v>
      </c>
      <c r="L104" s="114">
        <f t="shared" si="11"/>
        <v>-0.17471264367816097</v>
      </c>
      <c r="M104" s="113"/>
      <c r="N104" s="114"/>
      <c r="O104" s="114"/>
    </row>
    <row r="105" spans="2:15" x14ac:dyDescent="0.25">
      <c r="B105" s="112" t="s">
        <v>83</v>
      </c>
      <c r="C105" s="113">
        <v>2422</v>
      </c>
      <c r="D105" s="114">
        <v>-2.2204279370205859E-2</v>
      </c>
      <c r="E105" s="113">
        <v>104</v>
      </c>
      <c r="F105" s="114">
        <f t="shared" si="11"/>
        <v>-0.95706028075970273</v>
      </c>
      <c r="G105" s="113">
        <v>1651</v>
      </c>
      <c r="H105" s="114">
        <f t="shared" si="11"/>
        <v>14.875</v>
      </c>
      <c r="I105" s="113">
        <v>2626</v>
      </c>
      <c r="J105" s="114">
        <f t="shared" si="11"/>
        <v>0.59055118110236227</v>
      </c>
      <c r="K105" s="113">
        <v>2011</v>
      </c>
      <c r="L105" s="114">
        <f t="shared" si="11"/>
        <v>-0.23419649657273423</v>
      </c>
      <c r="M105" s="113"/>
      <c r="N105" s="114"/>
      <c r="O105" s="114"/>
    </row>
    <row r="106" spans="2:15" x14ac:dyDescent="0.25">
      <c r="B106" s="112" t="s">
        <v>85</v>
      </c>
      <c r="C106" s="113">
        <v>2677</v>
      </c>
      <c r="D106" s="114">
        <v>-6.2675070028011204E-2</v>
      </c>
      <c r="E106" s="113">
        <v>168</v>
      </c>
      <c r="F106" s="114">
        <f t="shared" si="11"/>
        <v>-0.93724318266716478</v>
      </c>
      <c r="G106" s="113">
        <v>2562</v>
      </c>
      <c r="H106" s="114">
        <f t="shared" si="11"/>
        <v>14.25</v>
      </c>
      <c r="I106" s="113">
        <v>2779</v>
      </c>
      <c r="J106" s="114">
        <f t="shared" si="11"/>
        <v>8.4699453551912551E-2</v>
      </c>
      <c r="K106" s="113">
        <v>3153</v>
      </c>
      <c r="L106" s="114">
        <f t="shared" si="11"/>
        <v>0.1345807844548399</v>
      </c>
      <c r="M106" s="113"/>
      <c r="N106" s="114"/>
      <c r="O106" s="114"/>
    </row>
    <row r="107" spans="2:15" x14ac:dyDescent="0.25">
      <c r="B107" s="112" t="s">
        <v>87</v>
      </c>
      <c r="C107" s="113">
        <v>3872</v>
      </c>
      <c r="D107" s="114">
        <v>5.8501913613996814E-2</v>
      </c>
      <c r="E107" s="113">
        <v>364</v>
      </c>
      <c r="F107" s="114">
        <f t="shared" si="11"/>
        <v>-0.90599173553719003</v>
      </c>
      <c r="G107" s="113">
        <v>2821</v>
      </c>
      <c r="H107" s="114">
        <f t="shared" si="11"/>
        <v>6.75</v>
      </c>
      <c r="I107" s="113">
        <v>3337</v>
      </c>
      <c r="J107" s="114">
        <f t="shared" si="11"/>
        <v>0.18291386033321522</v>
      </c>
      <c r="K107" s="113">
        <v>3602</v>
      </c>
      <c r="L107" s="114">
        <f t="shared" si="11"/>
        <v>7.9412646089301875E-2</v>
      </c>
      <c r="M107" s="113"/>
      <c r="N107" s="114"/>
      <c r="O107" s="114"/>
    </row>
    <row r="108" spans="2:15" x14ac:dyDescent="0.25">
      <c r="B108" s="112" t="s">
        <v>89</v>
      </c>
      <c r="C108" s="113">
        <v>3128</v>
      </c>
      <c r="D108" s="114">
        <v>-0.15253318883771338</v>
      </c>
      <c r="E108" s="113">
        <v>466</v>
      </c>
      <c r="F108" s="114">
        <f t="shared" si="11"/>
        <v>-0.85102301790281332</v>
      </c>
      <c r="G108" s="113">
        <v>2270</v>
      </c>
      <c r="H108" s="114">
        <f t="shared" si="11"/>
        <v>3.8712446351931327</v>
      </c>
      <c r="I108" s="113">
        <v>3450</v>
      </c>
      <c r="J108" s="114">
        <f t="shared" si="11"/>
        <v>0.51982378854625555</v>
      </c>
      <c r="K108" s="113">
        <v>3506</v>
      </c>
      <c r="L108" s="114">
        <f t="shared" si="11"/>
        <v>1.6231884057970936E-2</v>
      </c>
      <c r="M108" s="113"/>
      <c r="N108" s="114"/>
      <c r="O108" s="114"/>
    </row>
    <row r="109" spans="2:15" ht="15.75" x14ac:dyDescent="0.25">
      <c r="B109" s="115" t="s">
        <v>26</v>
      </c>
      <c r="C109" s="116">
        <v>34567</v>
      </c>
      <c r="D109" s="117">
        <v>-2.2785740536567456E-2</v>
      </c>
      <c r="E109" s="116">
        <v>10294</v>
      </c>
      <c r="F109" s="117">
        <f t="shared" si="11"/>
        <v>-0.70220152168252958</v>
      </c>
      <c r="G109" s="116">
        <v>15211</v>
      </c>
      <c r="H109" s="117">
        <f t="shared" si="11"/>
        <v>0.47765688750728574</v>
      </c>
      <c r="I109" s="116">
        <v>30989</v>
      </c>
      <c r="J109" s="117">
        <f t="shared" si="11"/>
        <v>1.0372756557754257</v>
      </c>
      <c r="K109" s="116">
        <v>30916</v>
      </c>
      <c r="L109" s="117">
        <f t="shared" si="11"/>
        <v>-2.3556745942108215E-3</v>
      </c>
      <c r="M109" s="116">
        <v>15181</v>
      </c>
      <c r="N109" s="117">
        <v>0.1039924369136791</v>
      </c>
      <c r="O109" s="117">
        <v>-3.4103200356302099E-2</v>
      </c>
    </row>
    <row r="110" spans="2:15" ht="6" customHeight="1" x14ac:dyDescent="0.25"/>
    <row r="111" spans="2:15" x14ac:dyDescent="0.25">
      <c r="B111" s="103" t="s">
        <v>51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300" t="s">
        <v>219</v>
      </c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1" t="s">
        <v>104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105</v>
      </c>
    </row>
    <row r="116" spans="1:16" ht="22.5" thickTop="1" thickBot="1" x14ac:dyDescent="0.3">
      <c r="B116" s="119" t="str">
        <f>C116</f>
        <v>Reino Unido</v>
      </c>
      <c r="C116" s="349" t="s">
        <v>106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2019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65</v>
      </c>
      <c r="D118" s="110" t="str">
        <f>CONCATENATE("var ",RIGHT(2019,2),"/",RIGHT(2018,2))</f>
        <v>var 19/18</v>
      </c>
      <c r="E118" s="111" t="s">
        <v>65</v>
      </c>
      <c r="F118" s="110" t="str">
        <f>CONCATENATE("var ",RIGHT(E117,2),"/",RIGHT(E117-1,2))</f>
        <v>var 20/19</v>
      </c>
      <c r="G118" s="111" t="s">
        <v>65</v>
      </c>
      <c r="H118" s="110" t="str">
        <f>CONCATENATE("var ",RIGHT(G117,2),"/",RIGHT(G117-1,2))</f>
        <v>var 21/20</v>
      </c>
      <c r="I118" s="111" t="s">
        <v>65</v>
      </c>
      <c r="J118" s="110" t="str">
        <f>CONCATENATE("var ",RIGHT(I117,2),"/",RIGHT(I117-1,2))</f>
        <v>var 22/21</v>
      </c>
      <c r="K118" s="111" t="s">
        <v>65</v>
      </c>
      <c r="L118" s="110" t="str">
        <f>CONCATENATE("var ",RIGHT(K117,2),"/",RIGHT(K117-1,2))</f>
        <v>var 23/22</v>
      </c>
      <c r="M118" s="111" t="s">
        <v>65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67</v>
      </c>
      <c r="C119" s="113">
        <v>890</v>
      </c>
      <c r="D119" s="114">
        <v>6.8427370948379362E-2</v>
      </c>
      <c r="E119" s="113">
        <v>852</v>
      </c>
      <c r="F119" s="114">
        <f t="shared" ref="F119:L131" si="14">IFERROR(E119/C119-1,"-")</f>
        <v>-4.2696629213483162E-2</v>
      </c>
      <c r="G119" s="113">
        <v>19</v>
      </c>
      <c r="H119" s="114">
        <f t="shared" si="14"/>
        <v>-0.97769953051643188</v>
      </c>
      <c r="I119" s="113">
        <v>648</v>
      </c>
      <c r="J119" s="114">
        <f t="shared" si="14"/>
        <v>33.10526315789474</v>
      </c>
      <c r="K119" s="113">
        <v>943</v>
      </c>
      <c r="L119" s="114">
        <f t="shared" si="14"/>
        <v>0.45524691358024683</v>
      </c>
      <c r="M119" s="113">
        <v>917</v>
      </c>
      <c r="N119" s="114">
        <f t="shared" ref="N119:N123" si="15">IFERROR(M119/K119-1,"-")</f>
        <v>-2.7571580063626699E-2</v>
      </c>
      <c r="O119" s="114">
        <f>M119/C119-1</f>
        <v>3.0337078651685445E-2</v>
      </c>
    </row>
    <row r="120" spans="1:16" x14ac:dyDescent="0.25">
      <c r="B120" s="112" t="s">
        <v>69</v>
      </c>
      <c r="C120" s="113">
        <v>913</v>
      </c>
      <c r="D120" s="114">
        <v>-2.24839400428265E-2</v>
      </c>
      <c r="E120" s="113">
        <v>1200</v>
      </c>
      <c r="F120" s="114">
        <f t="shared" si="14"/>
        <v>0.31434830230010946</v>
      </c>
      <c r="G120" s="113">
        <v>3</v>
      </c>
      <c r="H120" s="114">
        <f t="shared" si="14"/>
        <v>-0.99750000000000005</v>
      </c>
      <c r="I120" s="113">
        <v>946</v>
      </c>
      <c r="J120" s="114">
        <f t="shared" si="14"/>
        <v>314.33333333333331</v>
      </c>
      <c r="K120" s="113">
        <v>823</v>
      </c>
      <c r="L120" s="114">
        <f t="shared" si="14"/>
        <v>-0.13002114164904865</v>
      </c>
      <c r="M120" s="113">
        <v>1042</v>
      </c>
      <c r="N120" s="114">
        <f t="shared" si="15"/>
        <v>0.26609963547995141</v>
      </c>
      <c r="O120" s="114">
        <f>IFERROR(M120/C120-1,"-")</f>
        <v>0.14129244249726169</v>
      </c>
    </row>
    <row r="121" spans="1:16" x14ac:dyDescent="0.25">
      <c r="B121" s="112" t="s">
        <v>71</v>
      </c>
      <c r="C121" s="113">
        <v>1000</v>
      </c>
      <c r="D121" s="114">
        <v>2.8806584362139898E-2</v>
      </c>
      <c r="E121" s="113">
        <v>845</v>
      </c>
      <c r="F121" s="114">
        <f t="shared" si="14"/>
        <v>-0.15500000000000003</v>
      </c>
      <c r="G121" s="113">
        <v>8</v>
      </c>
      <c r="H121" s="114">
        <f t="shared" si="14"/>
        <v>-0.9905325443786982</v>
      </c>
      <c r="I121" s="113">
        <v>1051</v>
      </c>
      <c r="J121" s="114">
        <f t="shared" si="14"/>
        <v>130.375</v>
      </c>
      <c r="K121" s="113">
        <v>921</v>
      </c>
      <c r="L121" s="114">
        <f t="shared" si="14"/>
        <v>-0.12369172216936253</v>
      </c>
      <c r="M121" s="113">
        <v>1023</v>
      </c>
      <c r="N121" s="114">
        <f t="shared" si="15"/>
        <v>0.11074918566775249</v>
      </c>
      <c r="O121" s="114">
        <f t="shared" ref="O121:O123" si="16">IFERROR(M121/C121-1,"-")</f>
        <v>2.2999999999999909E-2</v>
      </c>
    </row>
    <row r="122" spans="1:16" x14ac:dyDescent="0.25">
      <c r="B122" s="112" t="s">
        <v>73</v>
      </c>
      <c r="C122" s="113">
        <v>637</v>
      </c>
      <c r="D122" s="114">
        <v>-8.0808080808080773E-2</v>
      </c>
      <c r="E122" s="113">
        <v>0</v>
      </c>
      <c r="F122" s="114">
        <f t="shared" si="14"/>
        <v>-1</v>
      </c>
      <c r="G122" s="113">
        <v>3</v>
      </c>
      <c r="H122" s="114" t="str">
        <f t="shared" si="14"/>
        <v>-</v>
      </c>
      <c r="I122" s="113">
        <v>834</v>
      </c>
      <c r="J122" s="114">
        <f t="shared" si="14"/>
        <v>277</v>
      </c>
      <c r="K122" s="113">
        <v>631</v>
      </c>
      <c r="L122" s="114">
        <f t="shared" si="14"/>
        <v>-0.24340527577937654</v>
      </c>
      <c r="M122" s="113">
        <v>770</v>
      </c>
      <c r="N122" s="114">
        <f t="shared" si="15"/>
        <v>0.22028526148969885</v>
      </c>
      <c r="O122" s="114">
        <f t="shared" si="16"/>
        <v>0.20879120879120872</v>
      </c>
    </row>
    <row r="123" spans="1:16" x14ac:dyDescent="0.25">
      <c r="B123" s="112" t="s">
        <v>75</v>
      </c>
      <c r="C123" s="113">
        <v>1036</v>
      </c>
      <c r="D123" s="114">
        <v>0.44289693593314761</v>
      </c>
      <c r="E123" s="113">
        <v>0</v>
      </c>
      <c r="F123" s="114">
        <f t="shared" si="14"/>
        <v>-1</v>
      </c>
      <c r="G123" s="113">
        <v>22</v>
      </c>
      <c r="H123" s="114" t="str">
        <f t="shared" si="14"/>
        <v>-</v>
      </c>
      <c r="I123" s="113">
        <v>805</v>
      </c>
      <c r="J123" s="114">
        <f t="shared" si="14"/>
        <v>35.590909090909093</v>
      </c>
      <c r="K123" s="113">
        <v>667</v>
      </c>
      <c r="L123" s="114">
        <f t="shared" si="14"/>
        <v>-0.17142857142857137</v>
      </c>
      <c r="M123" s="113">
        <v>778</v>
      </c>
      <c r="N123" s="114">
        <f t="shared" si="15"/>
        <v>0.16641679160419787</v>
      </c>
      <c r="O123" s="114">
        <f t="shared" si="16"/>
        <v>-0.24903474903474898</v>
      </c>
    </row>
    <row r="124" spans="1:16" x14ac:dyDescent="0.25">
      <c r="B124" s="112" t="s">
        <v>77</v>
      </c>
      <c r="C124" s="113">
        <v>858</v>
      </c>
      <c r="D124" s="114">
        <v>0.1215686274509804</v>
      </c>
      <c r="E124" s="113">
        <v>0</v>
      </c>
      <c r="F124" s="114">
        <f t="shared" si="14"/>
        <v>-1</v>
      </c>
      <c r="G124" s="113">
        <v>38</v>
      </c>
      <c r="H124" s="114" t="str">
        <f t="shared" si="14"/>
        <v>-</v>
      </c>
      <c r="I124" s="113">
        <v>911</v>
      </c>
      <c r="J124" s="114">
        <f t="shared" si="14"/>
        <v>22.973684210526315</v>
      </c>
      <c r="K124" s="113">
        <v>741</v>
      </c>
      <c r="L124" s="114">
        <f t="shared" si="14"/>
        <v>-0.18660812294182216</v>
      </c>
      <c r="M124" s="113"/>
      <c r="N124" s="114"/>
      <c r="O124" s="114"/>
    </row>
    <row r="125" spans="1:16" x14ac:dyDescent="0.25">
      <c r="B125" s="112" t="s">
        <v>79</v>
      </c>
      <c r="C125" s="113">
        <v>792</v>
      </c>
      <c r="D125" s="114">
        <v>0.16642120765832114</v>
      </c>
      <c r="E125" s="113">
        <v>0</v>
      </c>
      <c r="F125" s="114">
        <f t="shared" si="14"/>
        <v>-1</v>
      </c>
      <c r="G125" s="113">
        <v>55</v>
      </c>
      <c r="H125" s="114" t="str">
        <f t="shared" si="14"/>
        <v>-</v>
      </c>
      <c r="I125" s="113">
        <v>846</v>
      </c>
      <c r="J125" s="114">
        <f t="shared" si="14"/>
        <v>14.381818181818181</v>
      </c>
      <c r="K125" s="113">
        <v>532</v>
      </c>
      <c r="L125" s="114">
        <f t="shared" si="14"/>
        <v>-0.37115839243498816</v>
      </c>
      <c r="M125" s="113"/>
      <c r="N125" s="114"/>
      <c r="O125" s="114"/>
    </row>
    <row r="126" spans="1:16" x14ac:dyDescent="0.25">
      <c r="B126" s="112" t="s">
        <v>81</v>
      </c>
      <c r="C126" s="113">
        <v>687</v>
      </c>
      <c r="D126" s="114">
        <v>-0.14232209737827717</v>
      </c>
      <c r="E126" s="113">
        <v>14</v>
      </c>
      <c r="F126" s="114">
        <f t="shared" si="14"/>
        <v>-0.97962154294032022</v>
      </c>
      <c r="G126" s="113">
        <v>271</v>
      </c>
      <c r="H126" s="114">
        <f t="shared" si="14"/>
        <v>18.357142857142858</v>
      </c>
      <c r="I126" s="113">
        <v>774</v>
      </c>
      <c r="J126" s="114">
        <f t="shared" si="14"/>
        <v>1.8560885608856088</v>
      </c>
      <c r="K126" s="113">
        <v>605</v>
      </c>
      <c r="L126" s="114">
        <f t="shared" si="14"/>
        <v>-0.21834625322997414</v>
      </c>
      <c r="M126" s="113"/>
      <c r="N126" s="114"/>
      <c r="O126" s="114"/>
    </row>
    <row r="127" spans="1:16" x14ac:dyDescent="0.25">
      <c r="B127" s="112" t="s">
        <v>83</v>
      </c>
      <c r="C127" s="113">
        <v>943</v>
      </c>
      <c r="D127" s="114">
        <v>0.10421545667447307</v>
      </c>
      <c r="E127" s="113">
        <v>23</v>
      </c>
      <c r="F127" s="114">
        <f t="shared" si="14"/>
        <v>-0.97560975609756095</v>
      </c>
      <c r="G127" s="113">
        <v>620</v>
      </c>
      <c r="H127" s="114">
        <f t="shared" si="14"/>
        <v>25.956521739130434</v>
      </c>
      <c r="I127" s="113">
        <v>817</v>
      </c>
      <c r="J127" s="114">
        <f t="shared" si="14"/>
        <v>0.31774193548387086</v>
      </c>
      <c r="K127" s="113">
        <v>818</v>
      </c>
      <c r="L127" s="114">
        <f t="shared" si="14"/>
        <v>1.223990208078396E-3</v>
      </c>
      <c r="M127" s="113"/>
      <c r="N127" s="114"/>
      <c r="O127" s="114"/>
    </row>
    <row r="128" spans="1:16" x14ac:dyDescent="0.25">
      <c r="A128" s="118"/>
      <c r="B128" s="112" t="s">
        <v>85</v>
      </c>
      <c r="C128" s="113">
        <v>865</v>
      </c>
      <c r="D128" s="114">
        <v>-1.3683010262257711E-2</v>
      </c>
      <c r="E128" s="113">
        <v>17</v>
      </c>
      <c r="F128" s="114">
        <f t="shared" si="14"/>
        <v>-0.98034682080924851</v>
      </c>
      <c r="G128" s="113">
        <v>759</v>
      </c>
      <c r="H128" s="114">
        <f t="shared" si="14"/>
        <v>43.647058823529413</v>
      </c>
      <c r="I128" s="113">
        <v>923</v>
      </c>
      <c r="J128" s="114">
        <f t="shared" si="14"/>
        <v>0.21607378129117261</v>
      </c>
      <c r="K128" s="113">
        <v>813</v>
      </c>
      <c r="L128" s="114">
        <f t="shared" si="14"/>
        <v>-0.11917659804983749</v>
      </c>
      <c r="M128" s="113"/>
      <c r="N128" s="114"/>
      <c r="O128" s="114"/>
    </row>
    <row r="129" spans="2:16" x14ac:dyDescent="0.25">
      <c r="B129" s="112" t="s">
        <v>87</v>
      </c>
      <c r="C129" s="113">
        <v>837</v>
      </c>
      <c r="D129" s="114">
        <v>-0.14065708418891165</v>
      </c>
      <c r="E129" s="113">
        <v>37</v>
      </c>
      <c r="F129" s="114">
        <f t="shared" si="14"/>
        <v>-0.95579450418160095</v>
      </c>
      <c r="G129" s="113">
        <v>738</v>
      </c>
      <c r="H129" s="114">
        <f t="shared" si="14"/>
        <v>18.945945945945947</v>
      </c>
      <c r="I129" s="113">
        <v>884</v>
      </c>
      <c r="J129" s="114">
        <f t="shared" si="14"/>
        <v>0.19783197831978327</v>
      </c>
      <c r="K129" s="113">
        <v>942</v>
      </c>
      <c r="L129" s="114">
        <f t="shared" si="14"/>
        <v>6.5610859728506776E-2</v>
      </c>
      <c r="M129" s="113"/>
      <c r="N129" s="114"/>
      <c r="O129" s="114"/>
    </row>
    <row r="130" spans="2:16" x14ac:dyDescent="0.25">
      <c r="B130" s="112" t="s">
        <v>89</v>
      </c>
      <c r="C130" s="113">
        <v>817</v>
      </c>
      <c r="D130" s="114">
        <v>-0.15424430641821951</v>
      </c>
      <c r="E130" s="113">
        <v>55</v>
      </c>
      <c r="F130" s="114">
        <f t="shared" si="14"/>
        <v>-0.93268053855569155</v>
      </c>
      <c r="G130" s="113">
        <v>494</v>
      </c>
      <c r="H130" s="114">
        <f t="shared" si="14"/>
        <v>7.9818181818181824</v>
      </c>
      <c r="I130" s="113">
        <v>913</v>
      </c>
      <c r="J130" s="114">
        <f t="shared" si="14"/>
        <v>0.84817813765182182</v>
      </c>
      <c r="K130" s="113">
        <v>872</v>
      </c>
      <c r="L130" s="114">
        <f t="shared" si="14"/>
        <v>-4.4906900328587129E-2</v>
      </c>
      <c r="M130" s="113"/>
      <c r="N130" s="114"/>
      <c r="O130" s="114"/>
    </row>
    <row r="131" spans="2:16" ht="15.75" x14ac:dyDescent="0.25">
      <c r="B131" s="115" t="s">
        <v>26</v>
      </c>
      <c r="C131" s="116">
        <v>10275</v>
      </c>
      <c r="D131" s="117">
        <v>2.0762964434730691E-2</v>
      </c>
      <c r="E131" s="116">
        <v>3060</v>
      </c>
      <c r="F131" s="117">
        <f t="shared" si="14"/>
        <v>-0.70218978102189777</v>
      </c>
      <c r="G131" s="116">
        <v>3030</v>
      </c>
      <c r="H131" s="117">
        <f t="shared" si="14"/>
        <v>-9.8039215686274161E-3</v>
      </c>
      <c r="I131" s="116">
        <v>10352</v>
      </c>
      <c r="J131" s="117">
        <f t="shared" si="14"/>
        <v>2.4165016501650167</v>
      </c>
      <c r="K131" s="116">
        <v>9308</v>
      </c>
      <c r="L131" s="117">
        <f t="shared" si="14"/>
        <v>-0.1008500772797527</v>
      </c>
      <c r="M131" s="116">
        <v>4530</v>
      </c>
      <c r="N131" s="117">
        <v>0.13676286072772892</v>
      </c>
      <c r="O131" s="117">
        <v>1.2064343163538771E-2</v>
      </c>
    </row>
    <row r="132" spans="2:16" ht="6" customHeight="1" x14ac:dyDescent="0.25"/>
    <row r="133" spans="2:16" x14ac:dyDescent="0.25">
      <c r="B133" s="103" t="s">
        <v>51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0" t="s">
        <v>220</v>
      </c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1" t="s">
        <v>107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108</v>
      </c>
    </row>
    <row r="138" spans="2:16" ht="22.5" thickTop="1" thickBot="1" x14ac:dyDescent="0.3">
      <c r="B138" s="119" t="str">
        <f>C138</f>
        <v>Alemania</v>
      </c>
      <c r="C138" s="349" t="s">
        <v>109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2019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65</v>
      </c>
      <c r="D140" s="110" t="str">
        <f>CONCATENATE("var ",RIGHT(2019,2),"/",RIGHT(2018,2))</f>
        <v>var 19/18</v>
      </c>
      <c r="E140" s="111" t="s">
        <v>65</v>
      </c>
      <c r="F140" s="110" t="str">
        <f>CONCATENATE("var ",RIGHT(E139,2),"/",RIGHT(E139-1,2))</f>
        <v>var 20/19</v>
      </c>
      <c r="G140" s="111" t="s">
        <v>65</v>
      </c>
      <c r="H140" s="110" t="str">
        <f>CONCATENATE("var ",RIGHT(G139,2),"/",RIGHT(G139-1,2))</f>
        <v>var 21/20</v>
      </c>
      <c r="I140" s="111" t="s">
        <v>65</v>
      </c>
      <c r="J140" s="110" t="str">
        <f>CONCATENATE("var ",RIGHT(I139,2),"/",RIGHT(I139-1,2))</f>
        <v>var 22/21</v>
      </c>
      <c r="K140" s="111" t="s">
        <v>65</v>
      </c>
      <c r="L140" s="110" t="str">
        <f>CONCATENATE("var ",RIGHT(K139,2),"/",RIGHT(K139-1,2))</f>
        <v>var 23/22</v>
      </c>
      <c r="M140" s="111" t="s">
        <v>65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67</v>
      </c>
      <c r="C141" s="113">
        <v>915</v>
      </c>
      <c r="D141" s="114">
        <v>-9.0457256461232594E-2</v>
      </c>
      <c r="E141" s="113">
        <v>889</v>
      </c>
      <c r="F141" s="114">
        <f t="shared" ref="F141:L153" si="17">IFERROR(E141/C141-1,"-")</f>
        <v>-2.8415300546448141E-2</v>
      </c>
      <c r="G141" s="113">
        <v>168</v>
      </c>
      <c r="H141" s="114">
        <f t="shared" si="17"/>
        <v>-0.8110236220472441</v>
      </c>
      <c r="I141" s="113">
        <v>758</v>
      </c>
      <c r="J141" s="114">
        <f t="shared" si="17"/>
        <v>3.5119047619047619</v>
      </c>
      <c r="K141" s="113">
        <v>580</v>
      </c>
      <c r="L141" s="114">
        <f t="shared" si="17"/>
        <v>-0.23482849604221634</v>
      </c>
      <c r="M141" s="113">
        <v>1058</v>
      </c>
      <c r="N141" s="114">
        <f t="shared" ref="N141:N145" si="18">IFERROR(M141/K141-1,"-")</f>
        <v>0.82413793103448274</v>
      </c>
      <c r="O141" s="114">
        <f>M141/C141-1</f>
        <v>0.15628415300546439</v>
      </c>
    </row>
    <row r="142" spans="2:16" x14ac:dyDescent="0.25">
      <c r="B142" s="112" t="s">
        <v>69</v>
      </c>
      <c r="C142" s="113">
        <v>913</v>
      </c>
      <c r="D142" s="114">
        <v>-0.18189964157706096</v>
      </c>
      <c r="E142" s="113">
        <v>1169</v>
      </c>
      <c r="F142" s="114">
        <f t="shared" si="17"/>
        <v>0.28039430449069003</v>
      </c>
      <c r="G142" s="113">
        <v>174</v>
      </c>
      <c r="H142" s="114">
        <f t="shared" si="17"/>
        <v>-0.85115483319076135</v>
      </c>
      <c r="I142" s="113">
        <v>615</v>
      </c>
      <c r="J142" s="114">
        <f t="shared" si="17"/>
        <v>2.5344827586206895</v>
      </c>
      <c r="K142" s="113">
        <v>548</v>
      </c>
      <c r="L142" s="114">
        <f t="shared" si="17"/>
        <v>-0.10894308943089426</v>
      </c>
      <c r="M142" s="113">
        <v>766</v>
      </c>
      <c r="N142" s="114">
        <f t="shared" si="18"/>
        <v>0.39781021897810209</v>
      </c>
      <c r="O142" s="114">
        <f>IFERROR(M142/C142-1,"-")</f>
        <v>-0.16100766703176339</v>
      </c>
    </row>
    <row r="143" spans="2:16" x14ac:dyDescent="0.25">
      <c r="B143" s="112" t="s">
        <v>71</v>
      </c>
      <c r="C143" s="113">
        <v>1359</v>
      </c>
      <c r="D143" s="114">
        <v>-3.6170212765957444E-2</v>
      </c>
      <c r="E143" s="113">
        <v>195</v>
      </c>
      <c r="F143" s="114">
        <f t="shared" si="17"/>
        <v>-0.85651214128035313</v>
      </c>
      <c r="G143" s="113">
        <v>287</v>
      </c>
      <c r="H143" s="114">
        <f t="shared" si="17"/>
        <v>0.4717948717948719</v>
      </c>
      <c r="I143" s="113">
        <v>831</v>
      </c>
      <c r="J143" s="114">
        <f t="shared" si="17"/>
        <v>1.8954703832752613</v>
      </c>
      <c r="K143" s="113">
        <v>819</v>
      </c>
      <c r="L143" s="114">
        <f t="shared" si="17"/>
        <v>-1.4440433212996373E-2</v>
      </c>
      <c r="M143" s="113">
        <v>908</v>
      </c>
      <c r="N143" s="114">
        <f t="shared" si="18"/>
        <v>0.10866910866910873</v>
      </c>
      <c r="O143" s="114">
        <f t="shared" ref="O143:O145" si="19">IFERROR(M143/C143-1,"-")</f>
        <v>-0.33186166298749076</v>
      </c>
    </row>
    <row r="144" spans="2:16" x14ac:dyDescent="0.25">
      <c r="B144" s="112" t="s">
        <v>73</v>
      </c>
      <c r="C144" s="113">
        <v>564</v>
      </c>
      <c r="D144" s="114">
        <v>-0.30966952264381886</v>
      </c>
      <c r="E144" s="113">
        <v>0</v>
      </c>
      <c r="F144" s="114">
        <f t="shared" si="17"/>
        <v>-1</v>
      </c>
      <c r="G144" s="113">
        <v>171</v>
      </c>
      <c r="H144" s="114" t="str">
        <f t="shared" si="17"/>
        <v>-</v>
      </c>
      <c r="I144" s="113">
        <v>809</v>
      </c>
      <c r="J144" s="114">
        <f t="shared" si="17"/>
        <v>3.730994152046784</v>
      </c>
      <c r="K144" s="113">
        <v>460</v>
      </c>
      <c r="L144" s="114">
        <f t="shared" si="17"/>
        <v>-0.43139678615574784</v>
      </c>
      <c r="M144" s="113">
        <v>529</v>
      </c>
      <c r="N144" s="114">
        <f t="shared" si="18"/>
        <v>0.14999999999999991</v>
      </c>
      <c r="O144" s="114">
        <f t="shared" si="19"/>
        <v>-6.2056737588652489E-2</v>
      </c>
    </row>
    <row r="145" spans="1:16" x14ac:dyDescent="0.25">
      <c r="B145" s="112" t="s">
        <v>75</v>
      </c>
      <c r="C145" s="113">
        <v>508</v>
      </c>
      <c r="D145" s="114">
        <v>-0.2711621233859397</v>
      </c>
      <c r="E145" s="113">
        <v>0</v>
      </c>
      <c r="F145" s="114">
        <f t="shared" si="17"/>
        <v>-1</v>
      </c>
      <c r="G145" s="113">
        <v>207</v>
      </c>
      <c r="H145" s="114" t="str">
        <f t="shared" si="17"/>
        <v>-</v>
      </c>
      <c r="I145" s="113">
        <v>307</v>
      </c>
      <c r="J145" s="114">
        <f t="shared" si="17"/>
        <v>0.48309178743961345</v>
      </c>
      <c r="K145" s="113">
        <v>126</v>
      </c>
      <c r="L145" s="114">
        <f t="shared" si="17"/>
        <v>-0.5895765472312704</v>
      </c>
      <c r="M145" s="113">
        <v>76</v>
      </c>
      <c r="N145" s="114">
        <f t="shared" si="18"/>
        <v>-0.39682539682539686</v>
      </c>
      <c r="O145" s="114">
        <f t="shared" si="19"/>
        <v>-0.85039370078740162</v>
      </c>
    </row>
    <row r="146" spans="1:16" x14ac:dyDescent="0.25">
      <c r="B146" s="112" t="s">
        <v>77</v>
      </c>
      <c r="C146" s="113">
        <v>626</v>
      </c>
      <c r="D146" s="114">
        <v>0</v>
      </c>
      <c r="E146" s="113">
        <v>0</v>
      </c>
      <c r="F146" s="114">
        <f t="shared" si="17"/>
        <v>-1</v>
      </c>
      <c r="G146" s="113">
        <v>302</v>
      </c>
      <c r="H146" s="114" t="str">
        <f t="shared" si="17"/>
        <v>-</v>
      </c>
      <c r="I146" s="113">
        <v>307</v>
      </c>
      <c r="J146" s="114">
        <f t="shared" si="17"/>
        <v>1.655629139072845E-2</v>
      </c>
      <c r="K146" s="113">
        <v>224</v>
      </c>
      <c r="L146" s="114">
        <f t="shared" si="17"/>
        <v>-0.27035830618892509</v>
      </c>
      <c r="M146" s="113"/>
      <c r="N146" s="114"/>
      <c r="O146" s="114"/>
    </row>
    <row r="147" spans="1:16" x14ac:dyDescent="0.25">
      <c r="B147" s="112" t="s">
        <v>79</v>
      </c>
      <c r="C147" s="113">
        <v>395</v>
      </c>
      <c r="D147" s="114">
        <v>-0.3828125</v>
      </c>
      <c r="E147" s="113">
        <v>0</v>
      </c>
      <c r="F147" s="114">
        <f t="shared" si="17"/>
        <v>-1</v>
      </c>
      <c r="G147" s="113">
        <v>365</v>
      </c>
      <c r="H147" s="114" t="str">
        <f t="shared" si="17"/>
        <v>-</v>
      </c>
      <c r="I147" s="113">
        <v>195</v>
      </c>
      <c r="J147" s="114">
        <f t="shared" si="17"/>
        <v>-0.46575342465753422</v>
      </c>
      <c r="K147" s="113">
        <v>189</v>
      </c>
      <c r="L147" s="114">
        <f t="shared" si="17"/>
        <v>-3.0769230769230771E-2</v>
      </c>
      <c r="M147" s="113"/>
      <c r="N147" s="114"/>
      <c r="O147" s="114"/>
    </row>
    <row r="148" spans="1:16" x14ac:dyDescent="0.25">
      <c r="B148" s="112" t="s">
        <v>81</v>
      </c>
      <c r="C148" s="113">
        <v>432</v>
      </c>
      <c r="D148" s="114">
        <v>-0.51785714285714279</v>
      </c>
      <c r="E148" s="113">
        <v>37</v>
      </c>
      <c r="F148" s="114">
        <f t="shared" si="17"/>
        <v>-0.91435185185185186</v>
      </c>
      <c r="G148" s="113">
        <v>330</v>
      </c>
      <c r="H148" s="114">
        <f t="shared" si="17"/>
        <v>7.9189189189189193</v>
      </c>
      <c r="I148" s="113">
        <v>416</v>
      </c>
      <c r="J148" s="114">
        <f t="shared" si="17"/>
        <v>0.26060606060606051</v>
      </c>
      <c r="K148" s="113">
        <v>274</v>
      </c>
      <c r="L148" s="114">
        <f t="shared" si="17"/>
        <v>-0.34134615384615385</v>
      </c>
      <c r="M148" s="113"/>
      <c r="N148" s="114"/>
      <c r="O148" s="114"/>
    </row>
    <row r="149" spans="1:16" x14ac:dyDescent="0.25">
      <c r="B149" s="112" t="s">
        <v>83</v>
      </c>
      <c r="C149" s="113">
        <v>663</v>
      </c>
      <c r="D149" s="114">
        <v>-0.11599999999999999</v>
      </c>
      <c r="E149" s="113">
        <v>31</v>
      </c>
      <c r="F149" s="114">
        <f t="shared" si="17"/>
        <v>-0.95324283559577672</v>
      </c>
      <c r="G149" s="113">
        <v>429</v>
      </c>
      <c r="H149" s="114">
        <f t="shared" si="17"/>
        <v>12.838709677419354</v>
      </c>
      <c r="I149" s="113">
        <v>444</v>
      </c>
      <c r="J149" s="114">
        <f t="shared" si="17"/>
        <v>3.4965034965035002E-2</v>
      </c>
      <c r="K149" s="113">
        <v>347</v>
      </c>
      <c r="L149" s="114">
        <f t="shared" si="17"/>
        <v>-0.21846846846846846</v>
      </c>
      <c r="M149" s="113"/>
      <c r="N149" s="114"/>
      <c r="O149" s="114"/>
    </row>
    <row r="150" spans="1:16" x14ac:dyDescent="0.25">
      <c r="A150" s="118"/>
      <c r="B150" s="112" t="s">
        <v>85</v>
      </c>
      <c r="C150" s="113">
        <v>826</v>
      </c>
      <c r="D150" s="114">
        <v>-9.6280087527352287E-2</v>
      </c>
      <c r="E150" s="113">
        <v>52</v>
      </c>
      <c r="F150" s="114">
        <f t="shared" si="17"/>
        <v>-0.93704600484261502</v>
      </c>
      <c r="G150" s="113">
        <v>712</v>
      </c>
      <c r="H150" s="114">
        <f t="shared" si="17"/>
        <v>12.692307692307692</v>
      </c>
      <c r="I150" s="113">
        <v>557</v>
      </c>
      <c r="J150" s="114">
        <f t="shared" si="17"/>
        <v>-0.21769662921348309</v>
      </c>
      <c r="K150" s="113">
        <v>635</v>
      </c>
      <c r="L150" s="114">
        <f t="shared" si="17"/>
        <v>0.1400359066427288</v>
      </c>
      <c r="M150" s="113"/>
      <c r="N150" s="114"/>
      <c r="O150" s="114"/>
    </row>
    <row r="151" spans="1:16" x14ac:dyDescent="0.25">
      <c r="B151" s="112" t="s">
        <v>87</v>
      </c>
      <c r="C151" s="113">
        <v>1538</v>
      </c>
      <c r="D151" s="114">
        <v>0.40971585701191571</v>
      </c>
      <c r="E151" s="113">
        <v>223</v>
      </c>
      <c r="F151" s="114">
        <f t="shared" si="17"/>
        <v>-0.85500650195058514</v>
      </c>
      <c r="G151" s="113">
        <v>1078</v>
      </c>
      <c r="H151" s="114">
        <f t="shared" si="17"/>
        <v>3.8340807174887894</v>
      </c>
      <c r="I151" s="113">
        <v>793</v>
      </c>
      <c r="J151" s="114">
        <f t="shared" si="17"/>
        <v>-0.26437847866419295</v>
      </c>
      <c r="K151" s="113">
        <v>1149</v>
      </c>
      <c r="L151" s="114">
        <f t="shared" si="17"/>
        <v>0.4489281210592686</v>
      </c>
      <c r="M151" s="113"/>
      <c r="N151" s="114"/>
      <c r="O151" s="114"/>
    </row>
    <row r="152" spans="1:16" x14ac:dyDescent="0.25">
      <c r="B152" s="112" t="s">
        <v>89</v>
      </c>
      <c r="C152" s="113">
        <v>1142</v>
      </c>
      <c r="D152" s="114">
        <v>0.27313266443701223</v>
      </c>
      <c r="E152" s="113">
        <v>266</v>
      </c>
      <c r="F152" s="114">
        <f t="shared" si="17"/>
        <v>-0.76707530647985989</v>
      </c>
      <c r="G152" s="113">
        <v>927</v>
      </c>
      <c r="H152" s="114">
        <f t="shared" si="17"/>
        <v>2.4849624060150375</v>
      </c>
      <c r="I152" s="113">
        <v>779</v>
      </c>
      <c r="J152" s="114">
        <f t="shared" si="17"/>
        <v>-0.15965480043149949</v>
      </c>
      <c r="K152" s="113">
        <v>860</v>
      </c>
      <c r="L152" s="114">
        <f t="shared" si="17"/>
        <v>0.10397946084723997</v>
      </c>
      <c r="M152" s="113"/>
      <c r="N152" s="114"/>
      <c r="O152" s="114"/>
    </row>
    <row r="153" spans="1:16" ht="15.75" x14ac:dyDescent="0.25">
      <c r="B153" s="115" t="s">
        <v>26</v>
      </c>
      <c r="C153" s="116">
        <v>9881</v>
      </c>
      <c r="D153" s="117">
        <v>-9.014732965009209E-2</v>
      </c>
      <c r="E153" s="116">
        <v>2874</v>
      </c>
      <c r="F153" s="117">
        <f t="shared" si="17"/>
        <v>-0.70913875113854874</v>
      </c>
      <c r="G153" s="116">
        <v>5150</v>
      </c>
      <c r="H153" s="117">
        <f t="shared" si="17"/>
        <v>0.79192762700069586</v>
      </c>
      <c r="I153" s="116">
        <v>6811</v>
      </c>
      <c r="J153" s="117">
        <f t="shared" si="17"/>
        <v>0.32252427184466015</v>
      </c>
      <c r="K153" s="116">
        <v>6211</v>
      </c>
      <c r="L153" s="117">
        <f t="shared" si="17"/>
        <v>-8.8092791073263843E-2</v>
      </c>
      <c r="M153" s="116">
        <v>3337</v>
      </c>
      <c r="N153" s="117">
        <v>0.31741018555073031</v>
      </c>
      <c r="O153" s="117">
        <v>-0.21648274242779997</v>
      </c>
    </row>
    <row r="154" spans="1:16" ht="6" customHeight="1" x14ac:dyDescent="0.25"/>
    <row r="155" spans="1:16" x14ac:dyDescent="0.25">
      <c r="B155" s="103" t="s">
        <v>51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0" t="s">
        <v>221</v>
      </c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1" t="s">
        <v>110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111</v>
      </c>
    </row>
    <row r="160" spans="1:16" ht="22.5" thickTop="1" thickBot="1" x14ac:dyDescent="0.3">
      <c r="B160" s="119" t="str">
        <f>C160</f>
        <v>Francia</v>
      </c>
      <c r="C160" s="349" t="s">
        <v>112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2019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65</v>
      </c>
      <c r="D162" s="110" t="str">
        <f>CONCATENATE("var ",RIGHT(2019,2),"/",RIGHT(2018,2))</f>
        <v>var 19/18</v>
      </c>
      <c r="E162" s="111" t="s">
        <v>65</v>
      </c>
      <c r="F162" s="110" t="str">
        <f>CONCATENATE("var ",RIGHT(E161,2),"/",RIGHT(E161-1,2))</f>
        <v>var 20/19</v>
      </c>
      <c r="G162" s="111" t="s">
        <v>65</v>
      </c>
      <c r="H162" s="110" t="str">
        <f>CONCATENATE("var ",RIGHT(G161,2),"/",RIGHT(G161-1,2))</f>
        <v>var 21/20</v>
      </c>
      <c r="I162" s="111" t="s">
        <v>65</v>
      </c>
      <c r="J162" s="110" t="str">
        <f>CONCATENATE("var ",RIGHT(I161,2),"/",RIGHT(I161-1,2))</f>
        <v>var 22/21</v>
      </c>
      <c r="K162" s="111" t="s">
        <v>65</v>
      </c>
      <c r="L162" s="110" t="str">
        <f>CONCATENATE("var ",RIGHT(K161,2),"/",RIGHT(K161-1,2))</f>
        <v>var 23/22</v>
      </c>
      <c r="M162" s="111" t="s">
        <v>65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67</v>
      </c>
      <c r="C163" s="113">
        <v>299</v>
      </c>
      <c r="D163" s="114">
        <v>0.11985018726591767</v>
      </c>
      <c r="E163" s="113">
        <v>181</v>
      </c>
      <c r="F163" s="114">
        <f t="shared" ref="F163:L175" si="20">IFERROR(E163/C163-1,"-")</f>
        <v>-0.39464882943143809</v>
      </c>
      <c r="G163" s="113">
        <v>42</v>
      </c>
      <c r="H163" s="114">
        <f t="shared" si="20"/>
        <v>-0.76795580110497241</v>
      </c>
      <c r="I163" s="113">
        <v>117</v>
      </c>
      <c r="J163" s="114">
        <f t="shared" si="20"/>
        <v>1.7857142857142856</v>
      </c>
      <c r="K163" s="113">
        <v>348</v>
      </c>
      <c r="L163" s="114">
        <f t="shared" si="20"/>
        <v>1.9743589743589745</v>
      </c>
      <c r="M163" s="113">
        <v>271</v>
      </c>
      <c r="N163" s="114">
        <f t="shared" ref="N163:N167" si="21">IFERROR(M163/K163-1,"-")</f>
        <v>-0.22126436781609193</v>
      </c>
      <c r="O163" s="114">
        <f>M163/C163-1</f>
        <v>-9.3645484949832825E-2</v>
      </c>
    </row>
    <row r="164" spans="2:15" x14ac:dyDescent="0.25">
      <c r="B164" s="112" t="s">
        <v>69</v>
      </c>
      <c r="C164" s="113">
        <v>241</v>
      </c>
      <c r="D164" s="114">
        <v>2.9914529914529808E-2</v>
      </c>
      <c r="E164" s="113">
        <v>238</v>
      </c>
      <c r="F164" s="114">
        <f t="shared" si="20"/>
        <v>-1.2448132780082943E-2</v>
      </c>
      <c r="G164" s="113">
        <v>29</v>
      </c>
      <c r="H164" s="114">
        <f t="shared" si="20"/>
        <v>-0.87815126050420167</v>
      </c>
      <c r="I164" s="113">
        <v>133</v>
      </c>
      <c r="J164" s="114">
        <f t="shared" si="20"/>
        <v>3.5862068965517242</v>
      </c>
      <c r="K164" s="113">
        <v>288</v>
      </c>
      <c r="L164" s="114">
        <f t="shared" si="20"/>
        <v>1.1654135338345863</v>
      </c>
      <c r="M164" s="113">
        <v>301</v>
      </c>
      <c r="N164" s="114">
        <f t="shared" si="21"/>
        <v>4.513888888888884E-2</v>
      </c>
      <c r="O164" s="114">
        <f>IFERROR(M164/C164-1,"-")</f>
        <v>0.24896265560165975</v>
      </c>
    </row>
    <row r="165" spans="2:15" x14ac:dyDescent="0.25">
      <c r="B165" s="112" t="s">
        <v>71</v>
      </c>
      <c r="C165" s="113">
        <v>206</v>
      </c>
      <c r="D165" s="114">
        <v>-0.5672268907563025</v>
      </c>
      <c r="E165" s="113">
        <v>30</v>
      </c>
      <c r="F165" s="114">
        <f t="shared" si="20"/>
        <v>-0.85436893203883502</v>
      </c>
      <c r="G165" s="113">
        <v>142</v>
      </c>
      <c r="H165" s="114">
        <f t="shared" si="20"/>
        <v>3.7333333333333334</v>
      </c>
      <c r="I165" s="113">
        <v>271</v>
      </c>
      <c r="J165" s="114">
        <f t="shared" si="20"/>
        <v>0.90845070422535201</v>
      </c>
      <c r="K165" s="113">
        <v>337</v>
      </c>
      <c r="L165" s="114">
        <f t="shared" si="20"/>
        <v>0.24354243542435428</v>
      </c>
      <c r="M165" s="113">
        <v>308</v>
      </c>
      <c r="N165" s="114">
        <f t="shared" si="21"/>
        <v>-8.6053412462907986E-2</v>
      </c>
      <c r="O165" s="114">
        <f t="shared" ref="O165:O167" si="22">IFERROR(M165/C165-1,"-")</f>
        <v>0.49514563106796117</v>
      </c>
    </row>
    <row r="166" spans="2:15" x14ac:dyDescent="0.25">
      <c r="B166" s="112" t="s">
        <v>73</v>
      </c>
      <c r="C166" s="113">
        <v>201</v>
      </c>
      <c r="D166" s="114">
        <v>0.2407407407407407</v>
      </c>
      <c r="E166" s="113">
        <v>0</v>
      </c>
      <c r="F166" s="114">
        <f t="shared" si="20"/>
        <v>-1</v>
      </c>
      <c r="G166" s="113">
        <v>42</v>
      </c>
      <c r="H166" s="114" t="str">
        <f t="shared" si="20"/>
        <v>-</v>
      </c>
      <c r="I166" s="113">
        <v>309</v>
      </c>
      <c r="J166" s="114">
        <f t="shared" si="20"/>
        <v>6.3571428571428568</v>
      </c>
      <c r="K166" s="113">
        <v>315</v>
      </c>
      <c r="L166" s="114">
        <f t="shared" si="20"/>
        <v>1.9417475728155331E-2</v>
      </c>
      <c r="M166" s="113">
        <v>215</v>
      </c>
      <c r="N166" s="114">
        <f t="shared" si="21"/>
        <v>-0.31746031746031744</v>
      </c>
      <c r="O166" s="114">
        <f t="shared" si="22"/>
        <v>6.9651741293532243E-2</v>
      </c>
    </row>
    <row r="167" spans="2:15" x14ac:dyDescent="0.25">
      <c r="B167" s="112" t="s">
        <v>75</v>
      </c>
      <c r="C167" s="113">
        <v>190</v>
      </c>
      <c r="D167" s="114">
        <v>0.55737704918032782</v>
      </c>
      <c r="E167" s="113">
        <v>0</v>
      </c>
      <c r="F167" s="114">
        <f t="shared" si="20"/>
        <v>-1</v>
      </c>
      <c r="G167" s="113">
        <v>191</v>
      </c>
      <c r="H167" s="114" t="str">
        <f t="shared" si="20"/>
        <v>-</v>
      </c>
      <c r="I167" s="113">
        <v>178</v>
      </c>
      <c r="J167" s="114">
        <f t="shared" si="20"/>
        <v>-6.8062827225130906E-2</v>
      </c>
      <c r="K167" s="113">
        <v>161</v>
      </c>
      <c r="L167" s="114">
        <f t="shared" si="20"/>
        <v>-9.5505617977528101E-2</v>
      </c>
      <c r="M167" s="113">
        <v>70</v>
      </c>
      <c r="N167" s="114">
        <f t="shared" si="21"/>
        <v>-0.56521739130434789</v>
      </c>
      <c r="O167" s="114">
        <f t="shared" si="22"/>
        <v>-0.63157894736842102</v>
      </c>
    </row>
    <row r="168" spans="2:15" x14ac:dyDescent="0.25">
      <c r="B168" s="112" t="s">
        <v>77</v>
      </c>
      <c r="C168" s="113">
        <v>145</v>
      </c>
      <c r="D168" s="114">
        <v>0.85897435897435903</v>
      </c>
      <c r="E168" s="113">
        <v>0</v>
      </c>
      <c r="F168" s="114">
        <f t="shared" si="20"/>
        <v>-1</v>
      </c>
      <c r="G168" s="113">
        <v>172</v>
      </c>
      <c r="H168" s="114" t="str">
        <f t="shared" si="20"/>
        <v>-</v>
      </c>
      <c r="I168" s="113">
        <v>122</v>
      </c>
      <c r="J168" s="114">
        <f t="shared" si="20"/>
        <v>-0.29069767441860461</v>
      </c>
      <c r="K168" s="113">
        <v>125</v>
      </c>
      <c r="L168" s="114">
        <f t="shared" si="20"/>
        <v>2.4590163934426146E-2</v>
      </c>
      <c r="M168" s="113"/>
      <c r="N168" s="114"/>
      <c r="O168" s="114"/>
    </row>
    <row r="169" spans="2:15" x14ac:dyDescent="0.25">
      <c r="B169" s="112" t="s">
        <v>79</v>
      </c>
      <c r="C169" s="113">
        <v>243</v>
      </c>
      <c r="D169" s="114">
        <v>1.6703296703296702</v>
      </c>
      <c r="E169" s="113">
        <v>0</v>
      </c>
      <c r="F169" s="114">
        <f t="shared" si="20"/>
        <v>-1</v>
      </c>
      <c r="G169" s="113">
        <v>104</v>
      </c>
      <c r="H169" s="114" t="str">
        <f t="shared" si="20"/>
        <v>-</v>
      </c>
      <c r="I169" s="113">
        <v>166</v>
      </c>
      <c r="J169" s="114">
        <f t="shared" si="20"/>
        <v>0.59615384615384626</v>
      </c>
      <c r="K169" s="113">
        <v>166</v>
      </c>
      <c r="L169" s="114">
        <f t="shared" si="20"/>
        <v>0</v>
      </c>
      <c r="M169" s="113"/>
      <c r="N169" s="114"/>
      <c r="O169" s="114"/>
    </row>
    <row r="170" spans="2:15" x14ac:dyDescent="0.25">
      <c r="B170" s="112" t="s">
        <v>81</v>
      </c>
      <c r="C170" s="113">
        <v>199</v>
      </c>
      <c r="D170" s="114">
        <v>0.97029702970297027</v>
      </c>
      <c r="E170" s="113">
        <v>35</v>
      </c>
      <c r="F170" s="114">
        <f t="shared" si="20"/>
        <v>-0.82412060301507539</v>
      </c>
      <c r="G170" s="113">
        <v>213</v>
      </c>
      <c r="H170" s="114">
        <f t="shared" si="20"/>
        <v>5.0857142857142854</v>
      </c>
      <c r="I170" s="113">
        <v>236</v>
      </c>
      <c r="J170" s="114">
        <f t="shared" si="20"/>
        <v>0.107981220657277</v>
      </c>
      <c r="K170" s="113">
        <v>208</v>
      </c>
      <c r="L170" s="114">
        <f t="shared" si="20"/>
        <v>-0.11864406779661019</v>
      </c>
      <c r="M170" s="113"/>
      <c r="N170" s="114"/>
      <c r="O170" s="114"/>
    </row>
    <row r="171" spans="2:15" x14ac:dyDescent="0.25">
      <c r="B171" s="112" t="s">
        <v>83</v>
      </c>
      <c r="C171" s="113">
        <v>103</v>
      </c>
      <c r="D171" s="114">
        <v>-0.16260162601626016</v>
      </c>
      <c r="E171" s="113">
        <v>12</v>
      </c>
      <c r="F171" s="114">
        <f t="shared" si="20"/>
        <v>-0.88349514563106801</v>
      </c>
      <c r="G171" s="113">
        <v>99</v>
      </c>
      <c r="H171" s="114">
        <f t="shared" si="20"/>
        <v>7.25</v>
      </c>
      <c r="I171" s="113">
        <v>289</v>
      </c>
      <c r="J171" s="114">
        <f t="shared" si="20"/>
        <v>1.9191919191919191</v>
      </c>
      <c r="K171" s="113">
        <v>156</v>
      </c>
      <c r="L171" s="114">
        <f t="shared" si="20"/>
        <v>-0.46020761245674735</v>
      </c>
      <c r="M171" s="113"/>
      <c r="N171" s="114"/>
      <c r="O171" s="114"/>
    </row>
    <row r="172" spans="2:15" x14ac:dyDescent="0.25">
      <c r="B172" s="112" t="s">
        <v>85</v>
      </c>
      <c r="C172" s="113">
        <v>95</v>
      </c>
      <c r="D172" s="114">
        <v>-0.13636363636363635</v>
      </c>
      <c r="E172" s="113">
        <v>8</v>
      </c>
      <c r="F172" s="114">
        <f t="shared" si="20"/>
        <v>-0.91578947368421049</v>
      </c>
      <c r="G172" s="113">
        <v>349</v>
      </c>
      <c r="H172" s="114">
        <f t="shared" si="20"/>
        <v>42.625</v>
      </c>
      <c r="I172" s="113">
        <v>306</v>
      </c>
      <c r="J172" s="114">
        <f t="shared" si="20"/>
        <v>-0.12320916905444124</v>
      </c>
      <c r="K172" s="113">
        <v>295</v>
      </c>
      <c r="L172" s="114">
        <f t="shared" si="20"/>
        <v>-3.5947712418300637E-2</v>
      </c>
      <c r="M172" s="113"/>
      <c r="N172" s="114"/>
      <c r="O172" s="114"/>
    </row>
    <row r="173" spans="2:15" x14ac:dyDescent="0.25">
      <c r="B173" s="112" t="s">
        <v>87</v>
      </c>
      <c r="C173" s="113">
        <v>139</v>
      </c>
      <c r="D173" s="114">
        <v>-3.472222222222221E-2</v>
      </c>
      <c r="E173" s="113">
        <v>12</v>
      </c>
      <c r="F173" s="114">
        <f t="shared" si="20"/>
        <v>-0.91366906474820142</v>
      </c>
      <c r="G173" s="113">
        <v>154</v>
      </c>
      <c r="H173" s="114">
        <f t="shared" si="20"/>
        <v>11.833333333333334</v>
      </c>
      <c r="I173" s="113">
        <v>256</v>
      </c>
      <c r="J173" s="114">
        <f t="shared" si="20"/>
        <v>0.66233766233766245</v>
      </c>
      <c r="K173" s="113">
        <v>236</v>
      </c>
      <c r="L173" s="114">
        <f t="shared" si="20"/>
        <v>-7.8125E-2</v>
      </c>
      <c r="M173" s="113"/>
      <c r="N173" s="114"/>
      <c r="O173" s="114"/>
    </row>
    <row r="174" spans="2:15" x14ac:dyDescent="0.25">
      <c r="B174" s="112" t="s">
        <v>89</v>
      </c>
      <c r="C174" s="113">
        <v>125</v>
      </c>
      <c r="D174" s="114">
        <v>-0.39903846153846156</v>
      </c>
      <c r="E174" s="113">
        <v>13</v>
      </c>
      <c r="F174" s="114">
        <f t="shared" si="20"/>
        <v>-0.89600000000000002</v>
      </c>
      <c r="G174" s="113">
        <v>105</v>
      </c>
      <c r="H174" s="114">
        <f t="shared" si="20"/>
        <v>7.0769230769230766</v>
      </c>
      <c r="I174" s="113">
        <v>363</v>
      </c>
      <c r="J174" s="114">
        <f t="shared" si="20"/>
        <v>2.4571428571428573</v>
      </c>
      <c r="K174" s="113">
        <v>307</v>
      </c>
      <c r="L174" s="114">
        <f t="shared" si="20"/>
        <v>-0.15426997245179064</v>
      </c>
      <c r="M174" s="113"/>
      <c r="N174" s="114"/>
      <c r="O174" s="114"/>
    </row>
    <row r="175" spans="2:15" ht="15.75" x14ac:dyDescent="0.25">
      <c r="B175" s="115" t="s">
        <v>26</v>
      </c>
      <c r="C175" s="116">
        <v>2186</v>
      </c>
      <c r="D175" s="117">
        <v>3.3081285444234387E-2</v>
      </c>
      <c r="E175" s="116">
        <v>544</v>
      </c>
      <c r="F175" s="117">
        <f t="shared" si="20"/>
        <v>-0.7511436413540713</v>
      </c>
      <c r="G175" s="116">
        <v>1642</v>
      </c>
      <c r="H175" s="117">
        <f t="shared" si="20"/>
        <v>2.0183823529411766</v>
      </c>
      <c r="I175" s="116">
        <v>2746</v>
      </c>
      <c r="J175" s="117">
        <f t="shared" si="20"/>
        <v>0.67235079171741785</v>
      </c>
      <c r="K175" s="116">
        <v>2942</v>
      </c>
      <c r="L175" s="117">
        <f t="shared" si="20"/>
        <v>7.1376547705753746E-2</v>
      </c>
      <c r="M175" s="116">
        <v>1165</v>
      </c>
      <c r="N175" s="117">
        <v>-0.1959972394755003</v>
      </c>
      <c r="O175" s="117">
        <v>2.4626209322779147E-2</v>
      </c>
    </row>
    <row r="176" spans="2:15" ht="6" customHeight="1" x14ac:dyDescent="0.25"/>
    <row r="177" spans="1:16" x14ac:dyDescent="0.25">
      <c r="B177" s="103" t="s">
        <v>51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0" t="s">
        <v>222</v>
      </c>
      <c r="C180" s="300"/>
      <c r="D180" s="300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300"/>
      <c r="P180" s="1" t="s">
        <v>113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114</v>
      </c>
    </row>
    <row r="182" spans="1:16" ht="22.5" thickTop="1" thickBot="1" x14ac:dyDescent="0.3">
      <c r="B182" s="119" t="str">
        <f>C182</f>
        <v>Bélgica</v>
      </c>
      <c r="C182" s="349" t="s">
        <v>115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2019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65</v>
      </c>
      <c r="D184" s="110" t="str">
        <f>CONCATENATE("var ",RIGHT(2019,2),"/",RIGHT(2018,2))</f>
        <v>var 19/18</v>
      </c>
      <c r="E184" s="111" t="s">
        <v>65</v>
      </c>
      <c r="F184" s="110" t="str">
        <f>CONCATENATE("var ",RIGHT(E183,2),"/",RIGHT(E183-1,2))</f>
        <v>var 20/19</v>
      </c>
      <c r="G184" s="111" t="s">
        <v>65</v>
      </c>
      <c r="H184" s="110" t="str">
        <f>CONCATENATE("var ",RIGHT(G183,2),"/",RIGHT(G183-1,2))</f>
        <v>var 21/20</v>
      </c>
      <c r="I184" s="111" t="s">
        <v>65</v>
      </c>
      <c r="J184" s="110" t="str">
        <f>CONCATENATE("var ",RIGHT(I183,2),"/",RIGHT(I183-1,2))</f>
        <v>var 22/21</v>
      </c>
      <c r="K184" s="111" t="s">
        <v>65</v>
      </c>
      <c r="L184" s="110" t="str">
        <f>CONCATENATE("var ",RIGHT(K183,2),"/",RIGHT(K183-1,2))</f>
        <v>var 23/22</v>
      </c>
      <c r="M184" s="111" t="s">
        <v>65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67</v>
      </c>
      <c r="C185" s="113">
        <v>91</v>
      </c>
      <c r="D185" s="114">
        <v>9.6385542168674787E-2</v>
      </c>
      <c r="E185" s="113">
        <v>70</v>
      </c>
      <c r="F185" s="114">
        <f t="shared" ref="F185:L197" si="23">IFERROR(E185/C185-1,"-")</f>
        <v>-0.23076923076923073</v>
      </c>
      <c r="G185" s="113">
        <v>18</v>
      </c>
      <c r="H185" s="114">
        <f t="shared" si="23"/>
        <v>-0.74285714285714288</v>
      </c>
      <c r="I185" s="113">
        <v>89</v>
      </c>
      <c r="J185" s="114">
        <f t="shared" si="23"/>
        <v>3.9444444444444446</v>
      </c>
      <c r="K185" s="113">
        <v>76</v>
      </c>
      <c r="L185" s="114">
        <f t="shared" si="23"/>
        <v>-0.1460674157303371</v>
      </c>
      <c r="M185" s="113">
        <v>165</v>
      </c>
      <c r="N185" s="114">
        <f t="shared" ref="N185:N189" si="24">IFERROR(M185/K185-1,"-")</f>
        <v>1.1710526315789473</v>
      </c>
      <c r="O185" s="114">
        <f>M185/C185-1</f>
        <v>0.81318681318681318</v>
      </c>
    </row>
    <row r="186" spans="1:16" x14ac:dyDescent="0.25">
      <c r="B186" s="112" t="s">
        <v>69</v>
      </c>
      <c r="C186" s="113">
        <v>113</v>
      </c>
      <c r="D186" s="114">
        <v>1.3541666666666665</v>
      </c>
      <c r="E186" s="113">
        <v>104</v>
      </c>
      <c r="F186" s="114">
        <f t="shared" si="23"/>
        <v>-7.9646017699115057E-2</v>
      </c>
      <c r="G186" s="113">
        <v>3</v>
      </c>
      <c r="H186" s="114">
        <f t="shared" si="23"/>
        <v>-0.97115384615384615</v>
      </c>
      <c r="I186" s="113">
        <v>106</v>
      </c>
      <c r="J186" s="114">
        <f t="shared" si="23"/>
        <v>34.333333333333336</v>
      </c>
      <c r="K186" s="113">
        <v>66</v>
      </c>
      <c r="L186" s="114">
        <f t="shared" si="23"/>
        <v>-0.37735849056603776</v>
      </c>
      <c r="M186" s="113">
        <v>88</v>
      </c>
      <c r="N186" s="114">
        <f t="shared" si="24"/>
        <v>0.33333333333333326</v>
      </c>
      <c r="O186" s="114">
        <f>IFERROR(M186/C186-1,"-")</f>
        <v>-0.22123893805309736</v>
      </c>
    </row>
    <row r="187" spans="1:16" x14ac:dyDescent="0.25">
      <c r="B187" s="112" t="s">
        <v>71</v>
      </c>
      <c r="C187" s="113">
        <v>77</v>
      </c>
      <c r="D187" s="114">
        <v>0.28333333333333344</v>
      </c>
      <c r="E187" s="113">
        <v>13</v>
      </c>
      <c r="F187" s="114">
        <f t="shared" si="23"/>
        <v>-0.83116883116883122</v>
      </c>
      <c r="G187" s="113">
        <v>17</v>
      </c>
      <c r="H187" s="114">
        <f t="shared" si="23"/>
        <v>0.30769230769230771</v>
      </c>
      <c r="I187" s="113">
        <v>58</v>
      </c>
      <c r="J187" s="114">
        <f t="shared" si="23"/>
        <v>2.4117647058823528</v>
      </c>
      <c r="K187" s="113">
        <v>95</v>
      </c>
      <c r="L187" s="114">
        <f t="shared" si="23"/>
        <v>0.63793103448275867</v>
      </c>
      <c r="M187" s="113">
        <v>82</v>
      </c>
      <c r="N187" s="114">
        <f t="shared" si="24"/>
        <v>-0.13684210526315788</v>
      </c>
      <c r="O187" s="114">
        <f t="shared" ref="O187:O189" si="25">IFERROR(M187/C187-1,"-")</f>
        <v>6.4935064935064846E-2</v>
      </c>
    </row>
    <row r="188" spans="1:16" x14ac:dyDescent="0.25">
      <c r="B188" s="112" t="s">
        <v>73</v>
      </c>
      <c r="C188" s="113">
        <v>71</v>
      </c>
      <c r="D188" s="114">
        <v>1.9583333333333335</v>
      </c>
      <c r="E188" s="113">
        <v>0</v>
      </c>
      <c r="F188" s="114">
        <f t="shared" si="23"/>
        <v>-1</v>
      </c>
      <c r="G188" s="113">
        <v>9</v>
      </c>
      <c r="H188" s="114" t="str">
        <f t="shared" si="23"/>
        <v>-</v>
      </c>
      <c r="I188" s="113">
        <v>71</v>
      </c>
      <c r="J188" s="114">
        <f t="shared" si="23"/>
        <v>6.8888888888888893</v>
      </c>
      <c r="K188" s="113">
        <v>67</v>
      </c>
      <c r="L188" s="114">
        <f t="shared" si="23"/>
        <v>-5.633802816901412E-2</v>
      </c>
      <c r="M188" s="113">
        <v>45</v>
      </c>
      <c r="N188" s="114">
        <f t="shared" si="24"/>
        <v>-0.32835820895522383</v>
      </c>
      <c r="O188" s="114">
        <f t="shared" si="25"/>
        <v>-0.36619718309859151</v>
      </c>
    </row>
    <row r="189" spans="1:16" x14ac:dyDescent="0.25">
      <c r="B189" s="112" t="s">
        <v>75</v>
      </c>
      <c r="C189" s="113">
        <v>62</v>
      </c>
      <c r="D189" s="114">
        <v>0.82352941176470584</v>
      </c>
      <c r="E189" s="113">
        <v>0</v>
      </c>
      <c r="F189" s="114">
        <f t="shared" si="23"/>
        <v>-1</v>
      </c>
      <c r="G189" s="113">
        <v>33</v>
      </c>
      <c r="H189" s="114" t="str">
        <f t="shared" si="23"/>
        <v>-</v>
      </c>
      <c r="I189" s="113">
        <v>20</v>
      </c>
      <c r="J189" s="114">
        <f t="shared" si="23"/>
        <v>-0.39393939393939392</v>
      </c>
      <c r="K189" s="113">
        <v>41</v>
      </c>
      <c r="L189" s="114">
        <f t="shared" si="23"/>
        <v>1.0499999999999998</v>
      </c>
      <c r="M189" s="113">
        <v>7</v>
      </c>
      <c r="N189" s="114">
        <f t="shared" si="24"/>
        <v>-0.82926829268292679</v>
      </c>
      <c r="O189" s="114">
        <f t="shared" si="25"/>
        <v>-0.88709677419354838</v>
      </c>
    </row>
    <row r="190" spans="1:16" x14ac:dyDescent="0.25">
      <c r="B190" s="112" t="s">
        <v>116</v>
      </c>
      <c r="C190" s="113">
        <v>45</v>
      </c>
      <c r="D190" s="114">
        <v>-0.31818181818181823</v>
      </c>
      <c r="E190" s="113">
        <v>0</v>
      </c>
      <c r="F190" s="114">
        <f t="shared" si="23"/>
        <v>-1</v>
      </c>
      <c r="G190" s="113">
        <v>27</v>
      </c>
      <c r="H190" s="114" t="str">
        <f t="shared" si="23"/>
        <v>-</v>
      </c>
      <c r="I190" s="113">
        <v>41</v>
      </c>
      <c r="J190" s="114">
        <f t="shared" si="23"/>
        <v>0.5185185185185186</v>
      </c>
      <c r="K190" s="113">
        <v>29</v>
      </c>
      <c r="L190" s="114">
        <f t="shared" si="23"/>
        <v>-0.29268292682926833</v>
      </c>
      <c r="M190" s="113"/>
      <c r="N190" s="114"/>
      <c r="O190" s="114"/>
    </row>
    <row r="191" spans="1:16" x14ac:dyDescent="0.25">
      <c r="B191" s="112" t="s">
        <v>79</v>
      </c>
      <c r="C191" s="113">
        <v>22</v>
      </c>
      <c r="D191" s="114">
        <v>-0.56000000000000005</v>
      </c>
      <c r="E191" s="113">
        <v>0</v>
      </c>
      <c r="F191" s="114">
        <f t="shared" si="23"/>
        <v>-1</v>
      </c>
      <c r="G191" s="113">
        <v>57</v>
      </c>
      <c r="H191" s="114" t="str">
        <f t="shared" si="23"/>
        <v>-</v>
      </c>
      <c r="I191" s="113">
        <v>51</v>
      </c>
      <c r="J191" s="114">
        <f t="shared" si="23"/>
        <v>-0.10526315789473684</v>
      </c>
      <c r="K191" s="113">
        <v>24</v>
      </c>
      <c r="L191" s="114">
        <f t="shared" si="23"/>
        <v>-0.52941176470588236</v>
      </c>
      <c r="M191" s="113"/>
      <c r="N191" s="114"/>
      <c r="O191" s="114"/>
    </row>
    <row r="192" spans="1:16" x14ac:dyDescent="0.25">
      <c r="B192" s="112" t="s">
        <v>81</v>
      </c>
      <c r="C192" s="113">
        <v>26</v>
      </c>
      <c r="D192" s="114">
        <v>-0.48</v>
      </c>
      <c r="E192" s="113">
        <v>16</v>
      </c>
      <c r="F192" s="114">
        <f t="shared" si="23"/>
        <v>-0.38461538461538458</v>
      </c>
      <c r="G192" s="113">
        <v>34</v>
      </c>
      <c r="H192" s="114">
        <f t="shared" si="23"/>
        <v>1.125</v>
      </c>
      <c r="I192" s="113">
        <v>48</v>
      </c>
      <c r="J192" s="114">
        <f t="shared" si="23"/>
        <v>0.41176470588235303</v>
      </c>
      <c r="K192" s="113">
        <v>57</v>
      </c>
      <c r="L192" s="114">
        <f t="shared" si="23"/>
        <v>0.1875</v>
      </c>
      <c r="M192" s="113"/>
      <c r="N192" s="114"/>
      <c r="O192" s="114"/>
    </row>
    <row r="193" spans="2:16" x14ac:dyDescent="0.25">
      <c r="B193" s="112" t="s">
        <v>83</v>
      </c>
      <c r="C193" s="113">
        <v>39</v>
      </c>
      <c r="D193" s="114">
        <v>-0.31578947368421051</v>
      </c>
      <c r="E193" s="113">
        <v>10</v>
      </c>
      <c r="F193" s="114">
        <f t="shared" si="23"/>
        <v>-0.74358974358974361</v>
      </c>
      <c r="G193" s="113">
        <v>21</v>
      </c>
      <c r="H193" s="114">
        <f t="shared" si="23"/>
        <v>1.1000000000000001</v>
      </c>
      <c r="I193" s="113">
        <v>54</v>
      </c>
      <c r="J193" s="114">
        <f t="shared" si="23"/>
        <v>1.5714285714285716</v>
      </c>
      <c r="K193" s="113">
        <v>18</v>
      </c>
      <c r="L193" s="114">
        <f t="shared" si="23"/>
        <v>-0.66666666666666674</v>
      </c>
      <c r="M193" s="113"/>
      <c r="N193" s="114"/>
      <c r="O193" s="114"/>
    </row>
    <row r="194" spans="2:16" x14ac:dyDescent="0.25">
      <c r="B194" s="112" t="s">
        <v>85</v>
      </c>
      <c r="C194" s="113">
        <v>42</v>
      </c>
      <c r="D194" s="114">
        <v>7.6923076923076872E-2</v>
      </c>
      <c r="E194" s="113">
        <v>4</v>
      </c>
      <c r="F194" s="114">
        <f t="shared" si="23"/>
        <v>-0.90476190476190477</v>
      </c>
      <c r="G194" s="113">
        <v>71</v>
      </c>
      <c r="H194" s="114">
        <f t="shared" si="23"/>
        <v>16.75</v>
      </c>
      <c r="I194" s="113">
        <v>12</v>
      </c>
      <c r="J194" s="114">
        <f t="shared" si="23"/>
        <v>-0.83098591549295775</v>
      </c>
      <c r="K194" s="113">
        <v>75</v>
      </c>
      <c r="L194" s="114">
        <f t="shared" si="23"/>
        <v>5.25</v>
      </c>
      <c r="M194" s="113"/>
      <c r="N194" s="114"/>
      <c r="O194" s="114"/>
    </row>
    <row r="195" spans="2:16" x14ac:dyDescent="0.25">
      <c r="B195" s="112" t="s">
        <v>87</v>
      </c>
      <c r="C195" s="113">
        <v>73</v>
      </c>
      <c r="D195" s="114">
        <v>0.55319148936170204</v>
      </c>
      <c r="E195" s="113">
        <v>4</v>
      </c>
      <c r="F195" s="114">
        <f t="shared" si="23"/>
        <v>-0.9452054794520548</v>
      </c>
      <c r="G195" s="113">
        <v>133</v>
      </c>
      <c r="H195" s="114">
        <f t="shared" si="23"/>
        <v>32.25</v>
      </c>
      <c r="I195" s="113">
        <v>44</v>
      </c>
      <c r="J195" s="114">
        <f t="shared" si="23"/>
        <v>-0.66917293233082709</v>
      </c>
      <c r="K195" s="113">
        <v>69</v>
      </c>
      <c r="L195" s="114">
        <f t="shared" si="23"/>
        <v>0.56818181818181812</v>
      </c>
      <c r="M195" s="113"/>
      <c r="N195" s="114"/>
      <c r="O195" s="114"/>
    </row>
    <row r="196" spans="2:16" x14ac:dyDescent="0.25">
      <c r="B196" s="112" t="s">
        <v>89</v>
      </c>
      <c r="C196" s="113">
        <v>25</v>
      </c>
      <c r="D196" s="114">
        <v>-0.57627118644067798</v>
      </c>
      <c r="E196" s="113">
        <v>6</v>
      </c>
      <c r="F196" s="114">
        <f t="shared" si="23"/>
        <v>-0.76</v>
      </c>
      <c r="G196" s="113">
        <v>53</v>
      </c>
      <c r="H196" s="114">
        <f t="shared" si="23"/>
        <v>7.8333333333333339</v>
      </c>
      <c r="I196" s="113">
        <v>63</v>
      </c>
      <c r="J196" s="114">
        <f t="shared" si="23"/>
        <v>0.18867924528301883</v>
      </c>
      <c r="K196" s="113">
        <v>92</v>
      </c>
      <c r="L196" s="114">
        <f t="shared" si="23"/>
        <v>0.46031746031746024</v>
      </c>
      <c r="M196" s="113"/>
      <c r="N196" s="114"/>
      <c r="O196" s="114"/>
    </row>
    <row r="197" spans="2:16" ht="15.75" x14ac:dyDescent="0.25">
      <c r="B197" s="115" t="s">
        <v>26</v>
      </c>
      <c r="C197" s="116">
        <v>686</v>
      </c>
      <c r="D197" s="117">
        <v>0.11183144246353316</v>
      </c>
      <c r="E197" s="116">
        <v>229</v>
      </c>
      <c r="F197" s="117">
        <f t="shared" si="23"/>
        <v>-0.66618075801749277</v>
      </c>
      <c r="G197" s="116">
        <v>476</v>
      </c>
      <c r="H197" s="117">
        <f t="shared" si="23"/>
        <v>1.0786026200873362</v>
      </c>
      <c r="I197" s="116">
        <v>657</v>
      </c>
      <c r="J197" s="117">
        <f t="shared" si="23"/>
        <v>0.38025210084033612</v>
      </c>
      <c r="K197" s="116">
        <v>709</v>
      </c>
      <c r="L197" s="117">
        <f t="shared" si="23"/>
        <v>7.9147640791476404E-2</v>
      </c>
      <c r="M197" s="116">
        <v>387</v>
      </c>
      <c r="N197" s="117">
        <v>0.12173913043478257</v>
      </c>
      <c r="O197" s="117">
        <v>-6.5217391304347783E-2</v>
      </c>
    </row>
    <row r="198" spans="2:16" ht="6" customHeight="1" x14ac:dyDescent="0.25"/>
    <row r="199" spans="2:16" x14ac:dyDescent="0.25">
      <c r="B199" s="103" t="s">
        <v>51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0" t="s">
        <v>223</v>
      </c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1" t="s">
        <v>117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118</v>
      </c>
    </row>
    <row r="204" spans="2:16" ht="22.5" thickTop="1" thickBot="1" x14ac:dyDescent="0.3">
      <c r="B204" s="119" t="str">
        <f>C204</f>
        <v>Países Bajos</v>
      </c>
      <c r="C204" s="349" t="s">
        <v>119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2019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65</v>
      </c>
      <c r="D206" s="110" t="str">
        <f>CONCATENATE("var ",RIGHT(2019,2),"/",RIGHT(2018,2))</f>
        <v>var 19/18</v>
      </c>
      <c r="E206" s="111" t="s">
        <v>65</v>
      </c>
      <c r="F206" s="110" t="str">
        <f>CONCATENATE("var ",RIGHT(E205,2),"/",RIGHT(E205-1,2))</f>
        <v>var 20/19</v>
      </c>
      <c r="G206" s="111" t="s">
        <v>65</v>
      </c>
      <c r="H206" s="110" t="str">
        <f>CONCATENATE("var ",RIGHT(G205,2),"/",RIGHT(G205-1,2))</f>
        <v>var 21/20</v>
      </c>
      <c r="I206" s="111" t="s">
        <v>65</v>
      </c>
      <c r="J206" s="110" t="str">
        <f>CONCATENATE("var ",RIGHT(I205,2),"/",RIGHT(I205-1,2))</f>
        <v>var 22/21</v>
      </c>
      <c r="K206" s="111" t="s">
        <v>65</v>
      </c>
      <c r="L206" s="110" t="str">
        <f>CONCATENATE("var ",RIGHT(K205,2),"/",RIGHT(K205-1,2))</f>
        <v>var 23/22</v>
      </c>
      <c r="M206" s="111" t="s">
        <v>65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67</v>
      </c>
      <c r="C207" s="113">
        <v>144</v>
      </c>
      <c r="D207" s="114">
        <v>0.94594594594594605</v>
      </c>
      <c r="E207" s="113">
        <v>86</v>
      </c>
      <c r="F207" s="114">
        <f t="shared" ref="F207:L219" si="26">IFERROR(E207/C207-1,"-")</f>
        <v>-0.40277777777777779</v>
      </c>
      <c r="G207" s="113">
        <v>14</v>
      </c>
      <c r="H207" s="114">
        <f t="shared" si="26"/>
        <v>-0.83720930232558133</v>
      </c>
      <c r="I207" s="113">
        <v>98</v>
      </c>
      <c r="J207" s="114">
        <f t="shared" si="26"/>
        <v>6</v>
      </c>
      <c r="K207" s="113">
        <v>80</v>
      </c>
      <c r="L207" s="114">
        <f t="shared" si="26"/>
        <v>-0.18367346938775508</v>
      </c>
      <c r="M207" s="113">
        <v>132</v>
      </c>
      <c r="N207" s="114">
        <f t="shared" ref="N207:N211" si="27">IFERROR(M207/K207-1,"-")</f>
        <v>0.64999999999999991</v>
      </c>
      <c r="O207" s="114">
        <f>M207/C207-1</f>
        <v>-8.333333333333337E-2</v>
      </c>
    </row>
    <row r="208" spans="2:16" x14ac:dyDescent="0.25">
      <c r="B208" s="112" t="s">
        <v>69</v>
      </c>
      <c r="C208" s="113">
        <v>61</v>
      </c>
      <c r="D208" s="114">
        <v>-0.22784810126582278</v>
      </c>
      <c r="E208" s="113">
        <v>127</v>
      </c>
      <c r="F208" s="114">
        <f t="shared" si="26"/>
        <v>1.081967213114754</v>
      </c>
      <c r="G208" s="113">
        <v>3</v>
      </c>
      <c r="H208" s="114">
        <f t="shared" si="26"/>
        <v>-0.97637795275590555</v>
      </c>
      <c r="I208" s="113">
        <v>109</v>
      </c>
      <c r="J208" s="114">
        <f t="shared" si="26"/>
        <v>35.333333333333336</v>
      </c>
      <c r="K208" s="113">
        <v>75</v>
      </c>
      <c r="L208" s="114">
        <f t="shared" si="26"/>
        <v>-0.31192660550458717</v>
      </c>
      <c r="M208" s="113">
        <v>156</v>
      </c>
      <c r="N208" s="114">
        <f t="shared" si="27"/>
        <v>1.08</v>
      </c>
      <c r="O208" s="114">
        <f>IFERROR(M208/C208-1,"-")</f>
        <v>1.557377049180328</v>
      </c>
    </row>
    <row r="209" spans="2:16" x14ac:dyDescent="0.25">
      <c r="B209" s="112" t="s">
        <v>71</v>
      </c>
      <c r="C209" s="113">
        <v>97</v>
      </c>
      <c r="D209" s="114">
        <v>0.64406779661016955</v>
      </c>
      <c r="E209" s="113">
        <v>5</v>
      </c>
      <c r="F209" s="114">
        <f t="shared" si="26"/>
        <v>-0.94845360824742264</v>
      </c>
      <c r="G209" s="113">
        <v>7</v>
      </c>
      <c r="H209" s="114">
        <f t="shared" si="26"/>
        <v>0.39999999999999991</v>
      </c>
      <c r="I209" s="113">
        <v>66</v>
      </c>
      <c r="J209" s="114">
        <f t="shared" si="26"/>
        <v>8.4285714285714288</v>
      </c>
      <c r="K209" s="113">
        <v>92</v>
      </c>
      <c r="L209" s="114">
        <f t="shared" si="26"/>
        <v>0.39393939393939403</v>
      </c>
      <c r="M209" s="113">
        <v>133</v>
      </c>
      <c r="N209" s="114">
        <f t="shared" si="27"/>
        <v>0.44565217391304346</v>
      </c>
      <c r="O209" s="114">
        <f t="shared" ref="O209:O211" si="28">IFERROR(M209/C209-1,"-")</f>
        <v>0.37113402061855671</v>
      </c>
    </row>
    <row r="210" spans="2:16" x14ac:dyDescent="0.25">
      <c r="B210" s="112" t="s">
        <v>73</v>
      </c>
      <c r="C210" s="113">
        <v>52</v>
      </c>
      <c r="D210" s="114">
        <v>0.20930232558139528</v>
      </c>
      <c r="E210" s="113">
        <v>0</v>
      </c>
      <c r="F210" s="114">
        <f t="shared" si="26"/>
        <v>-1</v>
      </c>
      <c r="G210" s="113">
        <v>9</v>
      </c>
      <c r="H210" s="114" t="str">
        <f t="shared" si="26"/>
        <v>-</v>
      </c>
      <c r="I210" s="113">
        <v>50</v>
      </c>
      <c r="J210" s="114">
        <f t="shared" si="26"/>
        <v>4.5555555555555554</v>
      </c>
      <c r="K210" s="113">
        <v>61</v>
      </c>
      <c r="L210" s="114">
        <f t="shared" si="26"/>
        <v>0.21999999999999997</v>
      </c>
      <c r="M210" s="113">
        <v>104</v>
      </c>
      <c r="N210" s="114">
        <f t="shared" si="27"/>
        <v>0.70491803278688514</v>
      </c>
      <c r="O210" s="114">
        <f t="shared" si="28"/>
        <v>1</v>
      </c>
    </row>
    <row r="211" spans="2:16" x14ac:dyDescent="0.25">
      <c r="B211" s="112" t="s">
        <v>75</v>
      </c>
      <c r="C211" s="113">
        <v>44</v>
      </c>
      <c r="D211" s="114">
        <v>0.18918918918918926</v>
      </c>
      <c r="E211" s="113">
        <v>0</v>
      </c>
      <c r="F211" s="114">
        <f t="shared" si="26"/>
        <v>-1</v>
      </c>
      <c r="G211" s="113">
        <v>22</v>
      </c>
      <c r="H211" s="114" t="str">
        <f t="shared" si="26"/>
        <v>-</v>
      </c>
      <c r="I211" s="113">
        <v>52</v>
      </c>
      <c r="J211" s="114">
        <f t="shared" si="26"/>
        <v>1.3636363636363638</v>
      </c>
      <c r="K211" s="113">
        <v>23</v>
      </c>
      <c r="L211" s="114">
        <f t="shared" si="26"/>
        <v>-0.55769230769230771</v>
      </c>
      <c r="M211" s="113">
        <v>12</v>
      </c>
      <c r="N211" s="114">
        <f t="shared" si="27"/>
        <v>-0.47826086956521741</v>
      </c>
      <c r="O211" s="114">
        <f t="shared" si="28"/>
        <v>-0.72727272727272729</v>
      </c>
    </row>
    <row r="212" spans="2:16" x14ac:dyDescent="0.25">
      <c r="B212" s="112" t="s">
        <v>77</v>
      </c>
      <c r="C212" s="113">
        <v>38</v>
      </c>
      <c r="D212" s="114">
        <v>-0.11627906976744184</v>
      </c>
      <c r="E212" s="113">
        <v>0</v>
      </c>
      <c r="F212" s="114">
        <f t="shared" si="26"/>
        <v>-1</v>
      </c>
      <c r="G212" s="113">
        <v>24</v>
      </c>
      <c r="H212" s="114" t="str">
        <f t="shared" si="26"/>
        <v>-</v>
      </c>
      <c r="I212" s="113">
        <v>45</v>
      </c>
      <c r="J212" s="114">
        <f t="shared" si="26"/>
        <v>0.875</v>
      </c>
      <c r="K212" s="113">
        <v>30</v>
      </c>
      <c r="L212" s="114">
        <f t="shared" si="26"/>
        <v>-0.33333333333333337</v>
      </c>
      <c r="M212" s="113"/>
      <c r="N212" s="114"/>
      <c r="O212" s="114"/>
    </row>
    <row r="213" spans="2:16" x14ac:dyDescent="0.25">
      <c r="B213" s="112" t="s">
        <v>79</v>
      </c>
      <c r="C213" s="113">
        <v>43</v>
      </c>
      <c r="D213" s="114">
        <v>-8.5106382978723416E-2</v>
      </c>
      <c r="E213" s="113">
        <v>0</v>
      </c>
      <c r="F213" s="114">
        <f t="shared" si="26"/>
        <v>-1</v>
      </c>
      <c r="G213" s="113">
        <v>30</v>
      </c>
      <c r="H213" s="114" t="str">
        <f t="shared" si="26"/>
        <v>-</v>
      </c>
      <c r="I213" s="113">
        <v>71</v>
      </c>
      <c r="J213" s="114">
        <f t="shared" si="26"/>
        <v>1.3666666666666667</v>
      </c>
      <c r="K213" s="113">
        <v>39</v>
      </c>
      <c r="L213" s="114">
        <f t="shared" si="26"/>
        <v>-0.45070422535211263</v>
      </c>
      <c r="M213" s="113"/>
      <c r="N213" s="114"/>
      <c r="O213" s="114"/>
    </row>
    <row r="214" spans="2:16" x14ac:dyDescent="0.25">
      <c r="B214" s="112" t="s">
        <v>81</v>
      </c>
      <c r="C214" s="113">
        <v>64</v>
      </c>
      <c r="D214" s="114">
        <v>0.10344827586206895</v>
      </c>
      <c r="E214" s="113">
        <v>25</v>
      </c>
      <c r="F214" s="114">
        <f t="shared" si="26"/>
        <v>-0.609375</v>
      </c>
      <c r="G214" s="113">
        <v>39</v>
      </c>
      <c r="H214" s="114">
        <f t="shared" si="26"/>
        <v>0.56000000000000005</v>
      </c>
      <c r="I214" s="113">
        <v>67</v>
      </c>
      <c r="J214" s="114">
        <f t="shared" si="26"/>
        <v>0.71794871794871784</v>
      </c>
      <c r="K214" s="113">
        <v>25</v>
      </c>
      <c r="L214" s="114">
        <f t="shared" si="26"/>
        <v>-0.62686567164179108</v>
      </c>
      <c r="M214" s="113"/>
      <c r="N214" s="114"/>
      <c r="O214" s="114"/>
    </row>
    <row r="215" spans="2:16" x14ac:dyDescent="0.25">
      <c r="B215" s="112" t="s">
        <v>83</v>
      </c>
      <c r="C215" s="113">
        <v>39</v>
      </c>
      <c r="D215" s="114">
        <v>0.18181818181818188</v>
      </c>
      <c r="E215" s="113">
        <v>0</v>
      </c>
      <c r="F215" s="114">
        <f t="shared" si="26"/>
        <v>-1</v>
      </c>
      <c r="G215" s="113">
        <v>48</v>
      </c>
      <c r="H215" s="114" t="str">
        <f t="shared" si="26"/>
        <v>-</v>
      </c>
      <c r="I215" s="113">
        <v>47</v>
      </c>
      <c r="J215" s="114">
        <f t="shared" si="26"/>
        <v>-2.083333333333337E-2</v>
      </c>
      <c r="K215" s="113">
        <v>36</v>
      </c>
      <c r="L215" s="114">
        <f t="shared" si="26"/>
        <v>-0.23404255319148937</v>
      </c>
      <c r="M215" s="113"/>
      <c r="N215" s="114"/>
      <c r="O215" s="114"/>
    </row>
    <row r="216" spans="2:16" x14ac:dyDescent="0.25">
      <c r="B216" s="112" t="s">
        <v>85</v>
      </c>
      <c r="C216" s="113">
        <v>58</v>
      </c>
      <c r="D216" s="114">
        <v>-0.37634408602150538</v>
      </c>
      <c r="E216" s="113">
        <v>4</v>
      </c>
      <c r="F216" s="114">
        <f t="shared" si="26"/>
        <v>-0.93103448275862066</v>
      </c>
      <c r="G216" s="113">
        <v>55</v>
      </c>
      <c r="H216" s="114">
        <f t="shared" si="26"/>
        <v>12.75</v>
      </c>
      <c r="I216" s="113">
        <v>106</v>
      </c>
      <c r="J216" s="114">
        <f t="shared" si="26"/>
        <v>0.92727272727272725</v>
      </c>
      <c r="K216" s="113">
        <v>135</v>
      </c>
      <c r="L216" s="114">
        <f t="shared" si="26"/>
        <v>0.27358490566037741</v>
      </c>
      <c r="M216" s="113"/>
      <c r="N216" s="114"/>
      <c r="O216" s="114"/>
    </row>
    <row r="217" spans="2:16" x14ac:dyDescent="0.25">
      <c r="B217" s="112" t="s">
        <v>87</v>
      </c>
      <c r="C217" s="113">
        <v>45</v>
      </c>
      <c r="D217" s="114">
        <v>2.2727272727272707E-2</v>
      </c>
      <c r="E217" s="113">
        <v>2</v>
      </c>
      <c r="F217" s="114">
        <f t="shared" si="26"/>
        <v>-0.9555555555555556</v>
      </c>
      <c r="G217" s="113">
        <v>62</v>
      </c>
      <c r="H217" s="114">
        <f t="shared" si="26"/>
        <v>30</v>
      </c>
      <c r="I217" s="113">
        <v>95</v>
      </c>
      <c r="J217" s="114">
        <f t="shared" si="26"/>
        <v>0.532258064516129</v>
      </c>
      <c r="K217" s="113">
        <v>145</v>
      </c>
      <c r="L217" s="114">
        <f t="shared" si="26"/>
        <v>0.52631578947368429</v>
      </c>
      <c r="M217" s="113"/>
      <c r="N217" s="114"/>
      <c r="O217" s="114"/>
    </row>
    <row r="218" spans="2:16" x14ac:dyDescent="0.25">
      <c r="B218" s="112" t="s">
        <v>89</v>
      </c>
      <c r="C218" s="113">
        <v>46</v>
      </c>
      <c r="D218" s="114">
        <v>-0.13207547169811318</v>
      </c>
      <c r="E218" s="113">
        <v>23</v>
      </c>
      <c r="F218" s="114">
        <f t="shared" si="26"/>
        <v>-0.5</v>
      </c>
      <c r="G218" s="113">
        <v>64</v>
      </c>
      <c r="H218" s="114">
        <f t="shared" si="26"/>
        <v>1.7826086956521738</v>
      </c>
      <c r="I218" s="113">
        <v>62</v>
      </c>
      <c r="J218" s="114">
        <f t="shared" si="26"/>
        <v>-3.125E-2</v>
      </c>
      <c r="K218" s="113">
        <v>91</v>
      </c>
      <c r="L218" s="114">
        <f t="shared" si="26"/>
        <v>0.467741935483871</v>
      </c>
      <c r="M218" s="113"/>
      <c r="N218" s="114"/>
      <c r="O218" s="114"/>
    </row>
    <row r="219" spans="2:16" ht="15.75" x14ac:dyDescent="0.25">
      <c r="B219" s="115" t="s">
        <v>26</v>
      </c>
      <c r="C219" s="116">
        <v>731</v>
      </c>
      <c r="D219" s="117">
        <v>0.10256410256410264</v>
      </c>
      <c r="E219" s="116">
        <v>284</v>
      </c>
      <c r="F219" s="117">
        <f t="shared" si="26"/>
        <v>-0.61149110807113538</v>
      </c>
      <c r="G219" s="116">
        <v>377</v>
      </c>
      <c r="H219" s="117">
        <f t="shared" si="26"/>
        <v>0.32746478873239426</v>
      </c>
      <c r="I219" s="116">
        <v>868</v>
      </c>
      <c r="J219" s="117">
        <f t="shared" si="26"/>
        <v>1.3023872679045092</v>
      </c>
      <c r="K219" s="116">
        <v>832</v>
      </c>
      <c r="L219" s="117">
        <f t="shared" si="26"/>
        <v>-4.1474654377880227E-2</v>
      </c>
      <c r="M219" s="116">
        <v>537</v>
      </c>
      <c r="N219" s="117">
        <v>0.62235649546827787</v>
      </c>
      <c r="O219" s="117">
        <v>0.34924623115577891</v>
      </c>
    </row>
    <row r="220" spans="2:16" ht="6" customHeight="1" x14ac:dyDescent="0.25"/>
    <row r="221" spans="2:16" x14ac:dyDescent="0.25">
      <c r="B221" s="103" t="s">
        <v>51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0" t="s">
        <v>222</v>
      </c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1" t="s">
        <v>120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121</v>
      </c>
    </row>
    <row r="226" spans="2:16" ht="22.5" thickTop="1" thickBot="1" x14ac:dyDescent="0.3">
      <c r="B226" s="119" t="str">
        <f>C226</f>
        <v>Bélgica</v>
      </c>
      <c r="C226" s="349" t="s">
        <v>115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2019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65</v>
      </c>
      <c r="D228" s="110" t="str">
        <f>CONCATENATE("var ",RIGHT(2019,2),"/",RIGHT(2018,2))</f>
        <v>var 19/18</v>
      </c>
      <c r="E228" s="111" t="s">
        <v>65</v>
      </c>
      <c r="F228" s="110" t="str">
        <f>CONCATENATE("var ",RIGHT(E227,2),"/",RIGHT(E227-1,2))</f>
        <v>var 20/19</v>
      </c>
      <c r="G228" s="111" t="s">
        <v>65</v>
      </c>
      <c r="H228" s="110" t="str">
        <f>CONCATENATE("var ",RIGHT(G227,2),"/",RIGHT(G227-1,2))</f>
        <v>var 21/20</v>
      </c>
      <c r="I228" s="111" t="s">
        <v>65</v>
      </c>
      <c r="J228" s="110" t="str">
        <f>CONCATENATE("var ",RIGHT(I227,2),"/",RIGHT(I227-1,2))</f>
        <v>var 22/21</v>
      </c>
      <c r="K228" s="111" t="s">
        <v>65</v>
      </c>
      <c r="L228" s="110" t="str">
        <f>CONCATENATE("var ",RIGHT(K227,2),"/",RIGHT(K227-1,2))</f>
        <v>var 23/22</v>
      </c>
      <c r="M228" s="111" t="s">
        <v>65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67</v>
      </c>
      <c r="C229" s="113">
        <v>91</v>
      </c>
      <c r="D229" s="114">
        <v>9.6385542168674787E-2</v>
      </c>
      <c r="E229" s="113">
        <v>70</v>
      </c>
      <c r="F229" s="114">
        <f t="shared" ref="F229:L241" si="29">IFERROR(E229/C229-1,"-")</f>
        <v>-0.23076923076923073</v>
      </c>
      <c r="G229" s="113">
        <v>18</v>
      </c>
      <c r="H229" s="114">
        <f t="shared" si="29"/>
        <v>-0.74285714285714288</v>
      </c>
      <c r="I229" s="113">
        <v>89</v>
      </c>
      <c r="J229" s="114">
        <f t="shared" si="29"/>
        <v>3.9444444444444446</v>
      </c>
      <c r="K229" s="113">
        <v>76</v>
      </c>
      <c r="L229" s="114">
        <f t="shared" si="29"/>
        <v>-0.1460674157303371</v>
      </c>
      <c r="M229" s="113">
        <v>165</v>
      </c>
      <c r="N229" s="114">
        <f t="shared" ref="N229:N233" si="30">IFERROR(M229/K229-1,"-")</f>
        <v>1.1710526315789473</v>
      </c>
      <c r="O229" s="114">
        <f>M229/C229-1</f>
        <v>0.81318681318681318</v>
      </c>
    </row>
    <row r="230" spans="2:16" x14ac:dyDescent="0.25">
      <c r="B230" s="112" t="s">
        <v>69</v>
      </c>
      <c r="C230" s="113">
        <v>113</v>
      </c>
      <c r="D230" s="114">
        <v>1.3541666666666665</v>
      </c>
      <c r="E230" s="113">
        <v>104</v>
      </c>
      <c r="F230" s="114">
        <f t="shared" si="29"/>
        <v>-7.9646017699115057E-2</v>
      </c>
      <c r="G230" s="113">
        <v>3</v>
      </c>
      <c r="H230" s="114">
        <f t="shared" si="29"/>
        <v>-0.97115384615384615</v>
      </c>
      <c r="I230" s="113">
        <v>106</v>
      </c>
      <c r="J230" s="114">
        <f t="shared" si="29"/>
        <v>34.333333333333336</v>
      </c>
      <c r="K230" s="113">
        <v>66</v>
      </c>
      <c r="L230" s="114">
        <f t="shared" si="29"/>
        <v>-0.37735849056603776</v>
      </c>
      <c r="M230" s="113">
        <v>88</v>
      </c>
      <c r="N230" s="114">
        <f t="shared" si="30"/>
        <v>0.33333333333333326</v>
      </c>
      <c r="O230" s="114">
        <f>IFERROR(M230/C230-1,"-")</f>
        <v>-0.22123893805309736</v>
      </c>
    </row>
    <row r="231" spans="2:16" x14ac:dyDescent="0.25">
      <c r="B231" s="112" t="s">
        <v>71</v>
      </c>
      <c r="C231" s="113">
        <v>77</v>
      </c>
      <c r="D231" s="114">
        <v>0.28333333333333344</v>
      </c>
      <c r="E231" s="113">
        <v>13</v>
      </c>
      <c r="F231" s="114">
        <f t="shared" si="29"/>
        <v>-0.83116883116883122</v>
      </c>
      <c r="G231" s="113">
        <v>17</v>
      </c>
      <c r="H231" s="114">
        <f t="shared" si="29"/>
        <v>0.30769230769230771</v>
      </c>
      <c r="I231" s="113">
        <v>58</v>
      </c>
      <c r="J231" s="114">
        <f t="shared" si="29"/>
        <v>2.4117647058823528</v>
      </c>
      <c r="K231" s="113">
        <v>95</v>
      </c>
      <c r="L231" s="114">
        <f t="shared" si="29"/>
        <v>0.63793103448275867</v>
      </c>
      <c r="M231" s="113">
        <v>82</v>
      </c>
      <c r="N231" s="114">
        <f t="shared" si="30"/>
        <v>-0.13684210526315788</v>
      </c>
      <c r="O231" s="114">
        <f t="shared" ref="O231:O233" si="31">IFERROR(M231/C231-1,"-")</f>
        <v>6.4935064935064846E-2</v>
      </c>
    </row>
    <row r="232" spans="2:16" x14ac:dyDescent="0.25">
      <c r="B232" s="112" t="s">
        <v>73</v>
      </c>
      <c r="C232" s="113">
        <v>71</v>
      </c>
      <c r="D232" s="114">
        <v>1.9583333333333335</v>
      </c>
      <c r="E232" s="113">
        <v>0</v>
      </c>
      <c r="F232" s="114">
        <f t="shared" si="29"/>
        <v>-1</v>
      </c>
      <c r="G232" s="113">
        <v>9</v>
      </c>
      <c r="H232" s="114" t="str">
        <f t="shared" si="29"/>
        <v>-</v>
      </c>
      <c r="I232" s="113">
        <v>71</v>
      </c>
      <c r="J232" s="114">
        <f t="shared" si="29"/>
        <v>6.8888888888888893</v>
      </c>
      <c r="K232" s="113">
        <v>67</v>
      </c>
      <c r="L232" s="114">
        <f t="shared" si="29"/>
        <v>-5.633802816901412E-2</v>
      </c>
      <c r="M232" s="113">
        <v>45</v>
      </c>
      <c r="N232" s="114">
        <f t="shared" si="30"/>
        <v>-0.32835820895522383</v>
      </c>
      <c r="O232" s="114">
        <f t="shared" si="31"/>
        <v>-0.36619718309859151</v>
      </c>
    </row>
    <row r="233" spans="2:16" x14ac:dyDescent="0.25">
      <c r="B233" s="112" t="s">
        <v>75</v>
      </c>
      <c r="C233" s="113">
        <v>62</v>
      </c>
      <c r="D233" s="114">
        <v>0.82352941176470584</v>
      </c>
      <c r="E233" s="113">
        <v>0</v>
      </c>
      <c r="F233" s="114">
        <f t="shared" si="29"/>
        <v>-1</v>
      </c>
      <c r="G233" s="113">
        <v>33</v>
      </c>
      <c r="H233" s="114" t="str">
        <f t="shared" si="29"/>
        <v>-</v>
      </c>
      <c r="I233" s="113">
        <v>20</v>
      </c>
      <c r="J233" s="114">
        <f t="shared" si="29"/>
        <v>-0.39393939393939392</v>
      </c>
      <c r="K233" s="113">
        <v>41</v>
      </c>
      <c r="L233" s="114">
        <f t="shared" si="29"/>
        <v>1.0499999999999998</v>
      </c>
      <c r="M233" s="113">
        <v>7</v>
      </c>
      <c r="N233" s="114">
        <f t="shared" si="30"/>
        <v>-0.82926829268292679</v>
      </c>
      <c r="O233" s="114">
        <f t="shared" si="31"/>
        <v>-0.88709677419354838</v>
      </c>
    </row>
    <row r="234" spans="2:16" x14ac:dyDescent="0.25">
      <c r="B234" s="112" t="s">
        <v>77</v>
      </c>
      <c r="C234" s="113">
        <v>45</v>
      </c>
      <c r="D234" s="114">
        <v>-0.31818181818181823</v>
      </c>
      <c r="E234" s="113">
        <v>0</v>
      </c>
      <c r="F234" s="114">
        <f t="shared" si="29"/>
        <v>-1</v>
      </c>
      <c r="G234" s="113">
        <v>27</v>
      </c>
      <c r="H234" s="114" t="str">
        <f t="shared" si="29"/>
        <v>-</v>
      </c>
      <c r="I234" s="113">
        <v>41</v>
      </c>
      <c r="J234" s="114">
        <f t="shared" si="29"/>
        <v>0.5185185185185186</v>
      </c>
      <c r="K234" s="113">
        <v>29</v>
      </c>
      <c r="L234" s="114">
        <f t="shared" si="29"/>
        <v>-0.29268292682926833</v>
      </c>
      <c r="M234" s="113"/>
      <c r="N234" s="114"/>
      <c r="O234" s="114"/>
    </row>
    <row r="235" spans="2:16" x14ac:dyDescent="0.25">
      <c r="B235" s="112" t="s">
        <v>79</v>
      </c>
      <c r="C235" s="113">
        <v>22</v>
      </c>
      <c r="D235" s="114">
        <v>-0.56000000000000005</v>
      </c>
      <c r="E235" s="113">
        <v>0</v>
      </c>
      <c r="F235" s="114">
        <f t="shared" si="29"/>
        <v>-1</v>
      </c>
      <c r="G235" s="113">
        <v>57</v>
      </c>
      <c r="H235" s="114" t="str">
        <f t="shared" si="29"/>
        <v>-</v>
      </c>
      <c r="I235" s="113">
        <v>51</v>
      </c>
      <c r="J235" s="114">
        <f t="shared" si="29"/>
        <v>-0.10526315789473684</v>
      </c>
      <c r="K235" s="113">
        <v>24</v>
      </c>
      <c r="L235" s="114">
        <f t="shared" si="29"/>
        <v>-0.52941176470588236</v>
      </c>
      <c r="M235" s="113"/>
      <c r="N235" s="114"/>
      <c r="O235" s="114"/>
    </row>
    <row r="236" spans="2:16" x14ac:dyDescent="0.25">
      <c r="B236" s="112" t="s">
        <v>81</v>
      </c>
      <c r="C236" s="113">
        <v>26</v>
      </c>
      <c r="D236" s="114">
        <v>-0.48</v>
      </c>
      <c r="E236" s="113">
        <v>16</v>
      </c>
      <c r="F236" s="114">
        <f t="shared" si="29"/>
        <v>-0.38461538461538458</v>
      </c>
      <c r="G236" s="113">
        <v>34</v>
      </c>
      <c r="H236" s="114">
        <f t="shared" si="29"/>
        <v>1.125</v>
      </c>
      <c r="I236" s="113">
        <v>48</v>
      </c>
      <c r="J236" s="114">
        <f t="shared" si="29"/>
        <v>0.41176470588235303</v>
      </c>
      <c r="K236" s="113">
        <v>57</v>
      </c>
      <c r="L236" s="114">
        <f t="shared" si="29"/>
        <v>0.1875</v>
      </c>
      <c r="M236" s="113"/>
      <c r="N236" s="114"/>
      <c r="O236" s="114"/>
    </row>
    <row r="237" spans="2:16" x14ac:dyDescent="0.25">
      <c r="B237" s="112" t="s">
        <v>83</v>
      </c>
      <c r="C237" s="113">
        <v>39</v>
      </c>
      <c r="D237" s="114">
        <v>-0.31578947368421051</v>
      </c>
      <c r="E237" s="113">
        <v>10</v>
      </c>
      <c r="F237" s="114">
        <f t="shared" si="29"/>
        <v>-0.74358974358974361</v>
      </c>
      <c r="G237" s="113">
        <v>21</v>
      </c>
      <c r="H237" s="114">
        <f t="shared" si="29"/>
        <v>1.1000000000000001</v>
      </c>
      <c r="I237" s="113">
        <v>54</v>
      </c>
      <c r="J237" s="114">
        <f t="shared" si="29"/>
        <v>1.5714285714285716</v>
      </c>
      <c r="K237" s="113">
        <v>18</v>
      </c>
      <c r="L237" s="114">
        <f t="shared" si="29"/>
        <v>-0.66666666666666674</v>
      </c>
      <c r="M237" s="113"/>
      <c r="N237" s="114"/>
      <c r="O237" s="114"/>
    </row>
    <row r="238" spans="2:16" x14ac:dyDescent="0.25">
      <c r="B238" s="112" t="s">
        <v>85</v>
      </c>
      <c r="C238" s="113">
        <v>42</v>
      </c>
      <c r="D238" s="114">
        <v>7.6923076923076872E-2</v>
      </c>
      <c r="E238" s="113">
        <v>4</v>
      </c>
      <c r="F238" s="114">
        <f t="shared" si="29"/>
        <v>-0.90476190476190477</v>
      </c>
      <c r="G238" s="113">
        <v>71</v>
      </c>
      <c r="H238" s="114">
        <f t="shared" si="29"/>
        <v>16.75</v>
      </c>
      <c r="I238" s="113">
        <v>12</v>
      </c>
      <c r="J238" s="114">
        <f t="shared" si="29"/>
        <v>-0.83098591549295775</v>
      </c>
      <c r="K238" s="113">
        <v>75</v>
      </c>
      <c r="L238" s="114">
        <f t="shared" si="29"/>
        <v>5.25</v>
      </c>
      <c r="M238" s="113"/>
      <c r="N238" s="114"/>
      <c r="O238" s="114"/>
    </row>
    <row r="239" spans="2:16" x14ac:dyDescent="0.25">
      <c r="B239" s="112" t="s">
        <v>87</v>
      </c>
      <c r="C239" s="113">
        <v>73</v>
      </c>
      <c r="D239" s="114">
        <v>0.55319148936170204</v>
      </c>
      <c r="E239" s="113">
        <v>4</v>
      </c>
      <c r="F239" s="114">
        <f t="shared" si="29"/>
        <v>-0.9452054794520548</v>
      </c>
      <c r="G239" s="113">
        <v>133</v>
      </c>
      <c r="H239" s="114">
        <f t="shared" si="29"/>
        <v>32.25</v>
      </c>
      <c r="I239" s="113">
        <v>44</v>
      </c>
      <c r="J239" s="114">
        <f t="shared" si="29"/>
        <v>-0.66917293233082709</v>
      </c>
      <c r="K239" s="113">
        <v>69</v>
      </c>
      <c r="L239" s="114">
        <f t="shared" si="29"/>
        <v>0.56818181818181812</v>
      </c>
      <c r="M239" s="113"/>
      <c r="N239" s="114"/>
      <c r="O239" s="114"/>
    </row>
    <row r="240" spans="2:16" x14ac:dyDescent="0.25">
      <c r="B240" s="112" t="s">
        <v>89</v>
      </c>
      <c r="C240" s="113">
        <v>25</v>
      </c>
      <c r="D240" s="114">
        <v>-0.57627118644067798</v>
      </c>
      <c r="E240" s="113">
        <v>6</v>
      </c>
      <c r="F240" s="114">
        <f t="shared" si="29"/>
        <v>-0.76</v>
      </c>
      <c r="G240" s="113">
        <v>53</v>
      </c>
      <c r="H240" s="114">
        <f t="shared" si="29"/>
        <v>7.8333333333333339</v>
      </c>
      <c r="I240" s="113">
        <v>63</v>
      </c>
      <c r="J240" s="114">
        <f t="shared" si="29"/>
        <v>0.18867924528301883</v>
      </c>
      <c r="K240" s="113">
        <v>92</v>
      </c>
      <c r="L240" s="114">
        <f t="shared" si="29"/>
        <v>0.46031746031746024</v>
      </c>
      <c r="M240" s="113"/>
      <c r="N240" s="114"/>
      <c r="O240" s="114"/>
    </row>
    <row r="241" spans="2:16" ht="15.75" x14ac:dyDescent="0.25">
      <c r="B241" s="115" t="s">
        <v>26</v>
      </c>
      <c r="C241" s="116">
        <v>686</v>
      </c>
      <c r="D241" s="117">
        <v>0.11183144246353316</v>
      </c>
      <c r="E241" s="116">
        <v>229</v>
      </c>
      <c r="F241" s="117">
        <f t="shared" si="29"/>
        <v>-0.66618075801749277</v>
      </c>
      <c r="G241" s="116">
        <v>476</v>
      </c>
      <c r="H241" s="117">
        <f t="shared" si="29"/>
        <v>1.0786026200873362</v>
      </c>
      <c r="I241" s="116">
        <v>657</v>
      </c>
      <c r="J241" s="117">
        <f t="shared" si="29"/>
        <v>0.38025210084033612</v>
      </c>
      <c r="K241" s="116">
        <v>709</v>
      </c>
      <c r="L241" s="117">
        <f t="shared" si="29"/>
        <v>7.9147640791476404E-2</v>
      </c>
      <c r="M241" s="116">
        <v>387</v>
      </c>
      <c r="N241" s="117">
        <v>0.12173913043478257</v>
      </c>
      <c r="O241" s="117">
        <v>-6.5217391304347783E-2</v>
      </c>
    </row>
    <row r="242" spans="2:16" ht="6" customHeight="1" x14ac:dyDescent="0.25"/>
    <row r="243" spans="2:16" x14ac:dyDescent="0.25">
      <c r="B243" s="103" t="s">
        <v>51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0" t="s">
        <v>224</v>
      </c>
      <c r="C246" s="300"/>
      <c r="D246" s="300"/>
      <c r="E246" s="300"/>
      <c r="F246" s="300"/>
      <c r="G246" s="300"/>
      <c r="H246" s="300"/>
      <c r="I246" s="300"/>
      <c r="J246" s="300"/>
      <c r="K246" s="300"/>
      <c r="L246" s="300"/>
      <c r="M246" s="300"/>
      <c r="N246" s="300"/>
      <c r="O246" s="300"/>
      <c r="P246" s="1" t="s">
        <v>122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123</v>
      </c>
    </row>
    <row r="248" spans="2:16" ht="22.5" thickTop="1" thickBot="1" x14ac:dyDescent="0.3">
      <c r="B248" s="119" t="str">
        <f>C248</f>
        <v>Dinamarca</v>
      </c>
      <c r="C248" s="349" t="s">
        <v>124</v>
      </c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1"/>
    </row>
    <row r="249" spans="2:16" ht="22.5" thickTop="1" thickBot="1" x14ac:dyDescent="0.3">
      <c r="B249" s="107"/>
      <c r="C249" s="352">
        <f>2019</f>
        <v>2019</v>
      </c>
      <c r="D249" s="353"/>
      <c r="E249" s="354">
        <v>2020</v>
      </c>
      <c r="F249" s="353"/>
      <c r="G249" s="354">
        <v>2021</v>
      </c>
      <c r="H249" s="353"/>
      <c r="I249" s="354">
        <v>2022</v>
      </c>
      <c r="J249" s="353"/>
      <c r="K249" s="354">
        <v>2023</v>
      </c>
      <c r="L249" s="353"/>
      <c r="M249" s="354">
        <v>2024</v>
      </c>
      <c r="N249" s="355"/>
      <c r="O249" s="356"/>
    </row>
    <row r="250" spans="2:16" ht="16.5" thickTop="1" thickBot="1" x14ac:dyDescent="0.3">
      <c r="B250" s="83"/>
      <c r="C250" s="109" t="s">
        <v>65</v>
      </c>
      <c r="D250" s="110" t="str">
        <f>CONCATENATE("var ",RIGHT(2019,2),"/",RIGHT(2018,2))</f>
        <v>var 19/18</v>
      </c>
      <c r="E250" s="111" t="s">
        <v>65</v>
      </c>
      <c r="F250" s="110" t="str">
        <f>CONCATENATE("var ",RIGHT(E249,2),"/",RIGHT(E249-1,2))</f>
        <v>var 20/19</v>
      </c>
      <c r="G250" s="111" t="s">
        <v>65</v>
      </c>
      <c r="H250" s="110" t="str">
        <f>CONCATENATE("var ",RIGHT(G249,2),"/",RIGHT(G249-1,2))</f>
        <v>var 21/20</v>
      </c>
      <c r="I250" s="111" t="s">
        <v>65</v>
      </c>
      <c r="J250" s="110" t="str">
        <f>CONCATENATE("var ",RIGHT(I249,2),"/",RIGHT(I249-1,2))</f>
        <v>var 22/21</v>
      </c>
      <c r="K250" s="111" t="s">
        <v>65</v>
      </c>
      <c r="L250" s="110" t="str">
        <f>CONCATENATE("var ",RIGHT(K249,2),"/",RIGHT(K249-1,2))</f>
        <v>var 23/22</v>
      </c>
      <c r="M250" s="111" t="s">
        <v>65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67</v>
      </c>
      <c r="C251" s="113">
        <v>95</v>
      </c>
      <c r="D251" s="114">
        <v>-0.27480916030534353</v>
      </c>
      <c r="E251" s="113">
        <v>82</v>
      </c>
      <c r="F251" s="114">
        <f t="shared" ref="F251:L263" si="32">IFERROR(E251/C251-1,"-")</f>
        <v>-0.13684210526315788</v>
      </c>
      <c r="G251" s="113">
        <v>3</v>
      </c>
      <c r="H251" s="114">
        <f t="shared" si="32"/>
        <v>-0.96341463414634143</v>
      </c>
      <c r="I251" s="113">
        <v>13</v>
      </c>
      <c r="J251" s="114">
        <f t="shared" si="32"/>
        <v>3.333333333333333</v>
      </c>
      <c r="K251" s="113">
        <v>52</v>
      </c>
      <c r="L251" s="114">
        <f t="shared" si="32"/>
        <v>3</v>
      </c>
      <c r="M251" s="113">
        <v>31</v>
      </c>
      <c r="N251" s="114">
        <f t="shared" ref="N251:N255" si="33">IFERROR(M251/K251-1,"-")</f>
        <v>-0.40384615384615385</v>
      </c>
      <c r="O251" s="114">
        <f>M251/C251-1</f>
        <v>-0.67368421052631577</v>
      </c>
    </row>
    <row r="252" spans="2:16" x14ac:dyDescent="0.25">
      <c r="B252" s="112" t="s">
        <v>69</v>
      </c>
      <c r="C252" s="113">
        <v>28</v>
      </c>
      <c r="D252" s="114">
        <v>-0.59420289855072461</v>
      </c>
      <c r="E252" s="113">
        <v>31</v>
      </c>
      <c r="F252" s="114">
        <f t="shared" si="32"/>
        <v>0.10714285714285721</v>
      </c>
      <c r="G252" s="113">
        <v>0</v>
      </c>
      <c r="H252" s="114">
        <f t="shared" si="32"/>
        <v>-1</v>
      </c>
      <c r="I252" s="113">
        <v>11</v>
      </c>
      <c r="J252" s="114" t="str">
        <f t="shared" si="32"/>
        <v>-</v>
      </c>
      <c r="K252" s="113">
        <v>47</v>
      </c>
      <c r="L252" s="114">
        <f t="shared" si="32"/>
        <v>3.2727272727272725</v>
      </c>
      <c r="M252" s="113">
        <v>26</v>
      </c>
      <c r="N252" s="114">
        <f t="shared" si="33"/>
        <v>-0.44680851063829785</v>
      </c>
      <c r="O252" s="114">
        <f>IFERROR(M252/C252-1,"-")</f>
        <v>-7.1428571428571397E-2</v>
      </c>
    </row>
    <row r="253" spans="2:16" x14ac:dyDescent="0.25">
      <c r="B253" s="112" t="s">
        <v>71</v>
      </c>
      <c r="C253" s="113">
        <v>29</v>
      </c>
      <c r="D253" s="114">
        <v>-0.12121212121212122</v>
      </c>
      <c r="E253" s="113">
        <v>23</v>
      </c>
      <c r="F253" s="114">
        <f t="shared" si="32"/>
        <v>-0.2068965517241379</v>
      </c>
      <c r="G253" s="113">
        <v>8</v>
      </c>
      <c r="H253" s="114">
        <f t="shared" si="32"/>
        <v>-0.65217391304347827</v>
      </c>
      <c r="I253" s="113">
        <v>15</v>
      </c>
      <c r="J253" s="114">
        <f t="shared" si="32"/>
        <v>0.875</v>
      </c>
      <c r="K253" s="113">
        <v>32</v>
      </c>
      <c r="L253" s="114">
        <f t="shared" si="32"/>
        <v>1.1333333333333333</v>
      </c>
      <c r="M253" s="113">
        <v>19</v>
      </c>
      <c r="N253" s="114">
        <f t="shared" si="33"/>
        <v>-0.40625</v>
      </c>
      <c r="O253" s="114">
        <f t="shared" ref="O253:O255" si="34">IFERROR(M253/C253-1,"-")</f>
        <v>-0.34482758620689657</v>
      </c>
    </row>
    <row r="254" spans="2:16" x14ac:dyDescent="0.25">
      <c r="B254" s="112" t="s">
        <v>73</v>
      </c>
      <c r="C254" s="113">
        <v>8</v>
      </c>
      <c r="D254" s="114">
        <v>0.33333333333333326</v>
      </c>
      <c r="E254" s="113">
        <v>0</v>
      </c>
      <c r="F254" s="114">
        <f t="shared" si="32"/>
        <v>-1</v>
      </c>
      <c r="G254" s="113">
        <v>6</v>
      </c>
      <c r="H254" s="114" t="str">
        <f t="shared" si="32"/>
        <v>-</v>
      </c>
      <c r="I254" s="113">
        <v>3</v>
      </c>
      <c r="J254" s="114">
        <f t="shared" si="32"/>
        <v>-0.5</v>
      </c>
      <c r="K254" s="113">
        <v>14</v>
      </c>
      <c r="L254" s="114">
        <f t="shared" si="32"/>
        <v>3.666666666666667</v>
      </c>
      <c r="M254" s="113">
        <v>2</v>
      </c>
      <c r="N254" s="114">
        <f t="shared" si="33"/>
        <v>-0.85714285714285721</v>
      </c>
      <c r="O254" s="114">
        <f t="shared" si="34"/>
        <v>-0.75</v>
      </c>
    </row>
    <row r="255" spans="2:16" x14ac:dyDescent="0.25">
      <c r="B255" s="112" t="s">
        <v>75</v>
      </c>
      <c r="C255" s="113">
        <v>1</v>
      </c>
      <c r="D255" s="114">
        <v>-0.75</v>
      </c>
      <c r="E255" s="113">
        <v>0</v>
      </c>
      <c r="F255" s="114">
        <f t="shared" si="32"/>
        <v>-1</v>
      </c>
      <c r="G255" s="113">
        <v>5</v>
      </c>
      <c r="H255" s="114" t="str">
        <f t="shared" si="32"/>
        <v>-</v>
      </c>
      <c r="I255" s="113">
        <v>2</v>
      </c>
      <c r="J255" s="114">
        <f t="shared" si="32"/>
        <v>-0.6</v>
      </c>
      <c r="K255" s="113">
        <v>4</v>
      </c>
      <c r="L255" s="114">
        <f t="shared" si="32"/>
        <v>1</v>
      </c>
      <c r="M255" s="113">
        <v>0</v>
      </c>
      <c r="N255" s="114">
        <f t="shared" si="33"/>
        <v>-1</v>
      </c>
      <c r="O255" s="114">
        <f t="shared" si="34"/>
        <v>-1</v>
      </c>
    </row>
    <row r="256" spans="2:16" x14ac:dyDescent="0.25">
      <c r="B256" s="112" t="s">
        <v>77</v>
      </c>
      <c r="C256" s="113">
        <v>5</v>
      </c>
      <c r="D256" s="114">
        <v>0.66666666666666674</v>
      </c>
      <c r="E256" s="113">
        <v>0</v>
      </c>
      <c r="F256" s="114">
        <f t="shared" si="32"/>
        <v>-1</v>
      </c>
      <c r="G256" s="113">
        <v>7</v>
      </c>
      <c r="H256" s="114" t="str">
        <f t="shared" si="32"/>
        <v>-</v>
      </c>
      <c r="I256" s="113">
        <v>0</v>
      </c>
      <c r="J256" s="114">
        <f t="shared" si="32"/>
        <v>-1</v>
      </c>
      <c r="K256" s="113">
        <v>4</v>
      </c>
      <c r="L256" s="114" t="str">
        <f t="shared" si="32"/>
        <v>-</v>
      </c>
      <c r="M256" s="113"/>
      <c r="N256" s="114"/>
      <c r="O256" s="114"/>
    </row>
    <row r="257" spans="2:16" x14ac:dyDescent="0.25">
      <c r="B257" s="112" t="s">
        <v>79</v>
      </c>
      <c r="C257" s="113">
        <v>4</v>
      </c>
      <c r="D257" s="114">
        <v>-0.19999999999999996</v>
      </c>
      <c r="E257" s="113">
        <v>0</v>
      </c>
      <c r="F257" s="114">
        <f t="shared" si="32"/>
        <v>-1</v>
      </c>
      <c r="G257" s="113">
        <v>10</v>
      </c>
      <c r="H257" s="114" t="str">
        <f t="shared" si="32"/>
        <v>-</v>
      </c>
      <c r="I257" s="113">
        <v>13</v>
      </c>
      <c r="J257" s="114">
        <f t="shared" si="32"/>
        <v>0.30000000000000004</v>
      </c>
      <c r="K257" s="113">
        <v>3</v>
      </c>
      <c r="L257" s="114">
        <f t="shared" si="32"/>
        <v>-0.76923076923076916</v>
      </c>
      <c r="M257" s="113"/>
      <c r="N257" s="114"/>
      <c r="O257" s="114"/>
    </row>
    <row r="258" spans="2:16" x14ac:dyDescent="0.25">
      <c r="B258" s="112" t="s">
        <v>81</v>
      </c>
      <c r="C258" s="113">
        <v>12</v>
      </c>
      <c r="D258" s="114">
        <v>2</v>
      </c>
      <c r="E258" s="113">
        <v>0</v>
      </c>
      <c r="F258" s="114">
        <f t="shared" si="32"/>
        <v>-1</v>
      </c>
      <c r="G258" s="113">
        <v>3</v>
      </c>
      <c r="H258" s="114" t="str">
        <f t="shared" si="32"/>
        <v>-</v>
      </c>
      <c r="I258" s="113">
        <v>5</v>
      </c>
      <c r="J258" s="114">
        <f t="shared" si="32"/>
        <v>0.66666666666666674</v>
      </c>
      <c r="K258" s="113">
        <v>5</v>
      </c>
      <c r="L258" s="114">
        <f t="shared" si="32"/>
        <v>0</v>
      </c>
      <c r="M258" s="113"/>
      <c r="N258" s="114"/>
      <c r="O258" s="114"/>
    </row>
    <row r="259" spans="2:16" x14ac:dyDescent="0.25">
      <c r="B259" s="112" t="s">
        <v>83</v>
      </c>
      <c r="C259" s="113">
        <v>0</v>
      </c>
      <c r="D259" s="114">
        <v>-1</v>
      </c>
      <c r="E259" s="113">
        <v>0</v>
      </c>
      <c r="F259" s="114" t="str">
        <f t="shared" si="32"/>
        <v>-</v>
      </c>
      <c r="G259" s="113">
        <v>0</v>
      </c>
      <c r="H259" s="114" t="str">
        <f t="shared" si="32"/>
        <v>-</v>
      </c>
      <c r="I259" s="113">
        <v>0</v>
      </c>
      <c r="J259" s="114" t="str">
        <f t="shared" si="32"/>
        <v>-</v>
      </c>
      <c r="K259" s="113">
        <v>6</v>
      </c>
      <c r="L259" s="114" t="str">
        <f t="shared" si="32"/>
        <v>-</v>
      </c>
      <c r="M259" s="113"/>
      <c r="N259" s="114"/>
      <c r="O259" s="114"/>
    </row>
    <row r="260" spans="2:16" x14ac:dyDescent="0.25">
      <c r="B260" s="112" t="s">
        <v>85</v>
      </c>
      <c r="C260" s="113">
        <v>8</v>
      </c>
      <c r="D260" s="114">
        <v>-0.11111111111111116</v>
      </c>
      <c r="E260" s="113">
        <v>0</v>
      </c>
      <c r="F260" s="114">
        <f t="shared" si="32"/>
        <v>-1</v>
      </c>
      <c r="G260" s="113">
        <v>5</v>
      </c>
      <c r="H260" s="114" t="str">
        <f t="shared" si="32"/>
        <v>-</v>
      </c>
      <c r="I260" s="113">
        <v>8</v>
      </c>
      <c r="J260" s="114">
        <f t="shared" si="32"/>
        <v>0.60000000000000009</v>
      </c>
      <c r="K260" s="113">
        <v>17</v>
      </c>
      <c r="L260" s="114">
        <f t="shared" si="32"/>
        <v>1.125</v>
      </c>
      <c r="M260" s="113"/>
      <c r="N260" s="114"/>
      <c r="O260" s="114"/>
    </row>
    <row r="261" spans="2:16" x14ac:dyDescent="0.25">
      <c r="B261" s="112" t="s">
        <v>87</v>
      </c>
      <c r="C261" s="113">
        <v>48</v>
      </c>
      <c r="D261" s="114">
        <v>-0.15789473684210531</v>
      </c>
      <c r="E261" s="113">
        <v>0</v>
      </c>
      <c r="F261" s="114">
        <f t="shared" si="32"/>
        <v>-1</v>
      </c>
      <c r="G261" s="113">
        <v>30</v>
      </c>
      <c r="H261" s="114" t="str">
        <f t="shared" si="32"/>
        <v>-</v>
      </c>
      <c r="I261" s="113">
        <v>21</v>
      </c>
      <c r="J261" s="114">
        <f t="shared" si="32"/>
        <v>-0.30000000000000004</v>
      </c>
      <c r="K261" s="113">
        <v>15</v>
      </c>
      <c r="L261" s="114">
        <f t="shared" si="32"/>
        <v>-0.2857142857142857</v>
      </c>
      <c r="M261" s="113"/>
      <c r="N261" s="114"/>
      <c r="O261" s="114"/>
    </row>
    <row r="262" spans="2:16" x14ac:dyDescent="0.25">
      <c r="B262" s="112" t="s">
        <v>89</v>
      </c>
      <c r="C262" s="113">
        <v>43</v>
      </c>
      <c r="D262" s="114">
        <v>-0.60550458715596323</v>
      </c>
      <c r="E262" s="113">
        <v>0</v>
      </c>
      <c r="F262" s="114">
        <f t="shared" si="32"/>
        <v>-1</v>
      </c>
      <c r="G262" s="113">
        <v>21</v>
      </c>
      <c r="H262" s="114" t="str">
        <f t="shared" si="32"/>
        <v>-</v>
      </c>
      <c r="I262" s="113">
        <v>45</v>
      </c>
      <c r="J262" s="114">
        <f t="shared" si="32"/>
        <v>1.1428571428571428</v>
      </c>
      <c r="K262" s="113">
        <v>44</v>
      </c>
      <c r="L262" s="114">
        <f t="shared" si="32"/>
        <v>-2.2222222222222254E-2</v>
      </c>
      <c r="M262" s="113"/>
      <c r="N262" s="114"/>
      <c r="O262" s="114"/>
    </row>
    <row r="263" spans="2:16" ht="15.75" x14ac:dyDescent="0.25">
      <c r="B263" s="115" t="s">
        <v>26</v>
      </c>
      <c r="C263" s="116">
        <v>281</v>
      </c>
      <c r="D263" s="117">
        <v>-0.35550458715596334</v>
      </c>
      <c r="E263" s="116">
        <v>136</v>
      </c>
      <c r="F263" s="117">
        <f t="shared" si="32"/>
        <v>-0.51601423487544484</v>
      </c>
      <c r="G263" s="116">
        <v>98</v>
      </c>
      <c r="H263" s="117">
        <f t="shared" si="32"/>
        <v>-0.27941176470588236</v>
      </c>
      <c r="I263" s="116">
        <v>136</v>
      </c>
      <c r="J263" s="117">
        <f t="shared" si="32"/>
        <v>0.38775510204081631</v>
      </c>
      <c r="K263" s="116">
        <v>243</v>
      </c>
      <c r="L263" s="117">
        <f t="shared" si="32"/>
        <v>0.78676470588235303</v>
      </c>
      <c r="M263" s="116">
        <v>78</v>
      </c>
      <c r="N263" s="117">
        <v>-0.47651006711409394</v>
      </c>
      <c r="O263" s="117">
        <v>-0.51552795031055898</v>
      </c>
    </row>
    <row r="264" spans="2:16" ht="6" customHeight="1" x14ac:dyDescent="0.25"/>
    <row r="265" spans="2:16" x14ac:dyDescent="0.25">
      <c r="B265" s="103" t="s">
        <v>51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0" t="s">
        <v>225</v>
      </c>
      <c r="C268" s="300"/>
      <c r="D268" s="300"/>
      <c r="E268" s="300"/>
      <c r="F268" s="300"/>
      <c r="G268" s="300"/>
      <c r="H268" s="300"/>
      <c r="I268" s="300"/>
      <c r="J268" s="300"/>
      <c r="K268" s="300"/>
      <c r="L268" s="300"/>
      <c r="M268" s="300"/>
      <c r="N268" s="300"/>
      <c r="O268" s="300"/>
      <c r="P268" s="1" t="s">
        <v>125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126</v>
      </c>
    </row>
    <row r="270" spans="2:16" ht="22.5" thickTop="1" thickBot="1" x14ac:dyDescent="0.3">
      <c r="B270" s="119" t="str">
        <f>C270</f>
        <v>Suecia</v>
      </c>
      <c r="C270" s="349" t="s">
        <v>127</v>
      </c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1"/>
    </row>
    <row r="271" spans="2:16" ht="22.5" thickTop="1" thickBot="1" x14ac:dyDescent="0.3">
      <c r="B271" s="107"/>
      <c r="C271" s="352">
        <f>2019</f>
        <v>2019</v>
      </c>
      <c r="D271" s="353"/>
      <c r="E271" s="354">
        <v>2020</v>
      </c>
      <c r="F271" s="353"/>
      <c r="G271" s="354">
        <v>2021</v>
      </c>
      <c r="H271" s="353"/>
      <c r="I271" s="354">
        <v>2022</v>
      </c>
      <c r="J271" s="353"/>
      <c r="K271" s="354">
        <v>2023</v>
      </c>
      <c r="L271" s="353"/>
      <c r="M271" s="354">
        <v>2024</v>
      </c>
      <c r="N271" s="355"/>
      <c r="O271" s="356"/>
    </row>
    <row r="272" spans="2:16" ht="16.5" thickTop="1" thickBot="1" x14ac:dyDescent="0.3">
      <c r="B272" s="83"/>
      <c r="C272" s="109" t="s">
        <v>65</v>
      </c>
      <c r="D272" s="110" t="str">
        <f>CONCATENATE("var ",RIGHT(2019,2),"/",RIGHT(2018,2))</f>
        <v>var 19/18</v>
      </c>
      <c r="E272" s="111" t="s">
        <v>65</v>
      </c>
      <c r="F272" s="110" t="str">
        <f>CONCATENATE("var ",RIGHT(E271,2),"/",RIGHT(E271-1,2))</f>
        <v>var 20/19</v>
      </c>
      <c r="G272" s="111" t="s">
        <v>65</v>
      </c>
      <c r="H272" s="110" t="str">
        <f>CONCATENATE("var ",RIGHT(G271,2),"/",RIGHT(G271-1,2))</f>
        <v>var 21/20</v>
      </c>
      <c r="I272" s="111" t="s">
        <v>65</v>
      </c>
      <c r="J272" s="110" t="str">
        <f>CONCATENATE("var ",RIGHT(I271,2),"/",RIGHT(I271-1,2))</f>
        <v>var 22/21</v>
      </c>
      <c r="K272" s="111" t="s">
        <v>65</v>
      </c>
      <c r="L272" s="110" t="str">
        <f>CONCATENATE("var ",RIGHT(K271,2),"/",RIGHT(K271-1,2))</f>
        <v>var 23/22</v>
      </c>
      <c r="M272" s="111" t="s">
        <v>65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67</v>
      </c>
      <c r="C273" s="113">
        <v>147</v>
      </c>
      <c r="D273" s="114">
        <v>-2.0000000000000018E-2</v>
      </c>
      <c r="E273" s="113">
        <v>120</v>
      </c>
      <c r="F273" s="114">
        <f t="shared" ref="F273:L285" si="35">IFERROR(E273/C273-1,"-")</f>
        <v>-0.18367346938775508</v>
      </c>
      <c r="G273" s="113">
        <v>2</v>
      </c>
      <c r="H273" s="114">
        <f t="shared" si="35"/>
        <v>-0.98333333333333328</v>
      </c>
      <c r="I273" s="113">
        <v>29</v>
      </c>
      <c r="J273" s="114">
        <f t="shared" si="35"/>
        <v>13.5</v>
      </c>
      <c r="K273" s="113">
        <v>48</v>
      </c>
      <c r="L273" s="114">
        <f t="shared" si="35"/>
        <v>0.65517241379310343</v>
      </c>
      <c r="M273" s="113">
        <v>15</v>
      </c>
      <c r="N273" s="114">
        <f t="shared" ref="N273:N277" si="36">IFERROR(M273/K273-1,"-")</f>
        <v>-0.6875</v>
      </c>
      <c r="O273" s="114">
        <f>M273/C273-1</f>
        <v>-0.89795918367346939</v>
      </c>
    </row>
    <row r="274" spans="2:15" x14ac:dyDescent="0.25">
      <c r="B274" s="112" t="s">
        <v>69</v>
      </c>
      <c r="C274" s="113">
        <v>49</v>
      </c>
      <c r="D274" s="114">
        <v>-0.234375</v>
      </c>
      <c r="E274" s="113">
        <v>66</v>
      </c>
      <c r="F274" s="114">
        <f t="shared" si="35"/>
        <v>0.34693877551020402</v>
      </c>
      <c r="G274" s="113">
        <v>0</v>
      </c>
      <c r="H274" s="114">
        <f t="shared" si="35"/>
        <v>-1</v>
      </c>
      <c r="I274" s="113">
        <v>39</v>
      </c>
      <c r="J274" s="114" t="str">
        <f t="shared" si="35"/>
        <v>-</v>
      </c>
      <c r="K274" s="113">
        <v>47</v>
      </c>
      <c r="L274" s="114">
        <f t="shared" si="35"/>
        <v>0.20512820512820507</v>
      </c>
      <c r="M274" s="113">
        <v>46</v>
      </c>
      <c r="N274" s="114">
        <f t="shared" si="36"/>
        <v>-2.1276595744680882E-2</v>
      </c>
      <c r="O274" s="114">
        <f>IFERROR(M274/C274-1,"-")</f>
        <v>-6.1224489795918324E-2</v>
      </c>
    </row>
    <row r="275" spans="2:15" x14ac:dyDescent="0.25">
      <c r="B275" s="112" t="s">
        <v>71</v>
      </c>
      <c r="C275" s="113">
        <v>25</v>
      </c>
      <c r="D275" s="114">
        <v>0.78571428571428581</v>
      </c>
      <c r="E275" s="113">
        <v>15</v>
      </c>
      <c r="F275" s="114">
        <f t="shared" si="35"/>
        <v>-0.4</v>
      </c>
      <c r="G275" s="113">
        <v>8</v>
      </c>
      <c r="H275" s="114">
        <f t="shared" si="35"/>
        <v>-0.46666666666666667</v>
      </c>
      <c r="I275" s="113">
        <v>11</v>
      </c>
      <c r="J275" s="114">
        <f t="shared" si="35"/>
        <v>0.375</v>
      </c>
      <c r="K275" s="113">
        <v>24</v>
      </c>
      <c r="L275" s="114">
        <f t="shared" si="35"/>
        <v>1.1818181818181817</v>
      </c>
      <c r="M275" s="113">
        <v>16</v>
      </c>
      <c r="N275" s="114">
        <f t="shared" si="36"/>
        <v>-0.33333333333333337</v>
      </c>
      <c r="O275" s="114">
        <f t="shared" ref="O275:O277" si="37">IFERROR(M275/C275-1,"-")</f>
        <v>-0.36</v>
      </c>
    </row>
    <row r="276" spans="2:15" x14ac:dyDescent="0.25">
      <c r="B276" s="112" t="s">
        <v>73</v>
      </c>
      <c r="C276" s="113">
        <v>14</v>
      </c>
      <c r="D276" s="114">
        <v>-0.17647058823529416</v>
      </c>
      <c r="E276" s="113">
        <v>0</v>
      </c>
      <c r="F276" s="114">
        <f t="shared" si="35"/>
        <v>-1</v>
      </c>
      <c r="G276" s="113">
        <v>3</v>
      </c>
      <c r="H276" s="114" t="str">
        <f t="shared" si="35"/>
        <v>-</v>
      </c>
      <c r="I276" s="113">
        <v>7</v>
      </c>
      <c r="J276" s="114">
        <f t="shared" si="35"/>
        <v>1.3333333333333335</v>
      </c>
      <c r="K276" s="113">
        <v>13</v>
      </c>
      <c r="L276" s="114">
        <f t="shared" si="35"/>
        <v>0.85714285714285721</v>
      </c>
      <c r="M276" s="113">
        <v>8</v>
      </c>
      <c r="N276" s="114">
        <f t="shared" si="36"/>
        <v>-0.38461538461538458</v>
      </c>
      <c r="O276" s="114">
        <f t="shared" si="37"/>
        <v>-0.4285714285714286</v>
      </c>
    </row>
    <row r="277" spans="2:15" x14ac:dyDescent="0.25">
      <c r="B277" s="112" t="s">
        <v>75</v>
      </c>
      <c r="C277" s="113">
        <v>11</v>
      </c>
      <c r="D277" s="114">
        <v>1.2000000000000002</v>
      </c>
      <c r="E277" s="113">
        <v>0</v>
      </c>
      <c r="F277" s="114">
        <f t="shared" si="35"/>
        <v>-1</v>
      </c>
      <c r="G277" s="113">
        <v>1</v>
      </c>
      <c r="H277" s="114" t="str">
        <f t="shared" si="35"/>
        <v>-</v>
      </c>
      <c r="I277" s="113">
        <v>2</v>
      </c>
      <c r="J277" s="114">
        <f t="shared" si="35"/>
        <v>1</v>
      </c>
      <c r="K277" s="113">
        <v>1</v>
      </c>
      <c r="L277" s="114">
        <f t="shared" si="35"/>
        <v>-0.5</v>
      </c>
      <c r="M277" s="113">
        <v>0</v>
      </c>
      <c r="N277" s="114">
        <f t="shared" si="36"/>
        <v>-1</v>
      </c>
      <c r="O277" s="114">
        <f t="shared" si="37"/>
        <v>-1</v>
      </c>
    </row>
    <row r="278" spans="2:15" x14ac:dyDescent="0.25">
      <c r="B278" s="112" t="s">
        <v>77</v>
      </c>
      <c r="C278" s="113">
        <v>18</v>
      </c>
      <c r="D278" s="114">
        <v>1.5714285714285716</v>
      </c>
      <c r="E278" s="113">
        <v>0</v>
      </c>
      <c r="F278" s="114">
        <f t="shared" si="35"/>
        <v>-1</v>
      </c>
      <c r="G278" s="113">
        <v>0</v>
      </c>
      <c r="H278" s="114" t="str">
        <f t="shared" si="35"/>
        <v>-</v>
      </c>
      <c r="I278" s="113">
        <v>1</v>
      </c>
      <c r="J278" s="114" t="str">
        <f t="shared" si="35"/>
        <v>-</v>
      </c>
      <c r="K278" s="113">
        <v>5</v>
      </c>
      <c r="L278" s="114">
        <f t="shared" si="35"/>
        <v>4</v>
      </c>
      <c r="M278" s="113"/>
      <c r="N278" s="114"/>
      <c r="O278" s="114"/>
    </row>
    <row r="279" spans="2:15" x14ac:dyDescent="0.25">
      <c r="B279" s="112" t="s">
        <v>79</v>
      </c>
      <c r="C279" s="113">
        <v>20</v>
      </c>
      <c r="D279" s="114">
        <v>5.2631578947368363E-2</v>
      </c>
      <c r="E279" s="113">
        <v>0</v>
      </c>
      <c r="F279" s="114">
        <f t="shared" si="35"/>
        <v>-1</v>
      </c>
      <c r="G279" s="113">
        <v>3</v>
      </c>
      <c r="H279" s="114" t="str">
        <f t="shared" si="35"/>
        <v>-</v>
      </c>
      <c r="I279" s="113">
        <v>6</v>
      </c>
      <c r="J279" s="114">
        <f t="shared" si="35"/>
        <v>1</v>
      </c>
      <c r="K279" s="113">
        <v>0</v>
      </c>
      <c r="L279" s="114">
        <f t="shared" si="35"/>
        <v>-1</v>
      </c>
      <c r="M279" s="113"/>
      <c r="N279" s="114"/>
      <c r="O279" s="114"/>
    </row>
    <row r="280" spans="2:15" x14ac:dyDescent="0.25">
      <c r="B280" s="112" t="s">
        <v>81</v>
      </c>
      <c r="C280" s="113">
        <v>11</v>
      </c>
      <c r="D280" s="114">
        <v>0</v>
      </c>
      <c r="E280" s="113">
        <v>0</v>
      </c>
      <c r="F280" s="114">
        <f t="shared" si="35"/>
        <v>-1</v>
      </c>
      <c r="G280" s="113">
        <v>4</v>
      </c>
      <c r="H280" s="114" t="str">
        <f t="shared" si="35"/>
        <v>-</v>
      </c>
      <c r="I280" s="113">
        <v>2</v>
      </c>
      <c r="J280" s="114">
        <f t="shared" si="35"/>
        <v>-0.5</v>
      </c>
      <c r="K280" s="113">
        <v>2</v>
      </c>
      <c r="L280" s="114">
        <f t="shared" si="35"/>
        <v>0</v>
      </c>
      <c r="M280" s="113"/>
      <c r="N280" s="114"/>
      <c r="O280" s="114"/>
    </row>
    <row r="281" spans="2:15" x14ac:dyDescent="0.25">
      <c r="B281" s="112" t="s">
        <v>83</v>
      </c>
      <c r="C281" s="113">
        <v>8</v>
      </c>
      <c r="D281" s="114">
        <v>-0.19999999999999996</v>
      </c>
      <c r="E281" s="113">
        <v>0</v>
      </c>
      <c r="F281" s="114">
        <f t="shared" si="35"/>
        <v>-1</v>
      </c>
      <c r="G281" s="113">
        <v>2</v>
      </c>
      <c r="H281" s="114" t="str">
        <f t="shared" si="35"/>
        <v>-</v>
      </c>
      <c r="I281" s="113">
        <v>0</v>
      </c>
      <c r="J281" s="114">
        <f t="shared" si="35"/>
        <v>-1</v>
      </c>
      <c r="K281" s="113">
        <v>0</v>
      </c>
      <c r="L281" s="114" t="str">
        <f t="shared" si="35"/>
        <v>-</v>
      </c>
      <c r="M281" s="113"/>
      <c r="N281" s="114"/>
      <c r="O281" s="114"/>
    </row>
    <row r="282" spans="2:15" x14ac:dyDescent="0.25">
      <c r="B282" s="112" t="s">
        <v>85</v>
      </c>
      <c r="C282" s="113">
        <v>20</v>
      </c>
      <c r="D282" s="114">
        <v>3</v>
      </c>
      <c r="E282" s="113">
        <v>6</v>
      </c>
      <c r="F282" s="114">
        <f t="shared" si="35"/>
        <v>-0.7</v>
      </c>
      <c r="G282" s="113">
        <v>19</v>
      </c>
      <c r="H282" s="114">
        <f t="shared" si="35"/>
        <v>2.1666666666666665</v>
      </c>
      <c r="I282" s="113">
        <v>13</v>
      </c>
      <c r="J282" s="114">
        <f t="shared" si="35"/>
        <v>-0.31578947368421051</v>
      </c>
      <c r="K282" s="113">
        <v>16</v>
      </c>
      <c r="L282" s="114">
        <f t="shared" si="35"/>
        <v>0.23076923076923084</v>
      </c>
      <c r="M282" s="113"/>
      <c r="N282" s="114"/>
      <c r="O282" s="114"/>
    </row>
    <row r="283" spans="2:15" x14ac:dyDescent="0.25">
      <c r="B283" s="112" t="s">
        <v>87</v>
      </c>
      <c r="C283" s="113">
        <v>128</v>
      </c>
      <c r="D283" s="114">
        <v>0.10344827586206895</v>
      </c>
      <c r="E283" s="113">
        <v>2</v>
      </c>
      <c r="F283" s="114">
        <f t="shared" si="35"/>
        <v>-0.984375</v>
      </c>
      <c r="G283" s="113">
        <v>27</v>
      </c>
      <c r="H283" s="114">
        <f t="shared" si="35"/>
        <v>12.5</v>
      </c>
      <c r="I283" s="113">
        <v>10</v>
      </c>
      <c r="J283" s="114">
        <f t="shared" si="35"/>
        <v>-0.62962962962962965</v>
      </c>
      <c r="K283" s="113">
        <v>12</v>
      </c>
      <c r="L283" s="114">
        <f t="shared" si="35"/>
        <v>0.19999999999999996</v>
      </c>
      <c r="M283" s="113"/>
      <c r="N283" s="114"/>
      <c r="O283" s="114"/>
    </row>
    <row r="284" spans="2:15" x14ac:dyDescent="0.25">
      <c r="B284" s="112" t="s">
        <v>89</v>
      </c>
      <c r="C284" s="113">
        <v>140</v>
      </c>
      <c r="D284" s="114">
        <v>-6.6666666666666652E-2</v>
      </c>
      <c r="E284" s="113">
        <v>6</v>
      </c>
      <c r="F284" s="114">
        <f t="shared" si="35"/>
        <v>-0.95714285714285718</v>
      </c>
      <c r="G284" s="113">
        <v>22</v>
      </c>
      <c r="H284" s="114">
        <f t="shared" si="35"/>
        <v>2.6666666666666665</v>
      </c>
      <c r="I284" s="113">
        <v>33</v>
      </c>
      <c r="J284" s="114">
        <f t="shared" si="35"/>
        <v>0.5</v>
      </c>
      <c r="K284" s="113">
        <v>27</v>
      </c>
      <c r="L284" s="114">
        <f t="shared" si="35"/>
        <v>-0.18181818181818177</v>
      </c>
      <c r="M284" s="113"/>
      <c r="N284" s="114"/>
      <c r="O284" s="114"/>
    </row>
    <row r="285" spans="2:15" ht="15.75" x14ac:dyDescent="0.25">
      <c r="B285" s="115" t="s">
        <v>26</v>
      </c>
      <c r="C285" s="116">
        <v>591</v>
      </c>
      <c r="D285" s="117">
        <v>4.0492957746478764E-2</v>
      </c>
      <c r="E285" s="116">
        <v>217</v>
      </c>
      <c r="F285" s="117">
        <f t="shared" si="35"/>
        <v>-0.63282571912013541</v>
      </c>
      <c r="G285" s="116">
        <v>91</v>
      </c>
      <c r="H285" s="117">
        <f t="shared" si="35"/>
        <v>-0.58064516129032251</v>
      </c>
      <c r="I285" s="116">
        <v>153</v>
      </c>
      <c r="J285" s="117">
        <f t="shared" si="35"/>
        <v>0.68131868131868134</v>
      </c>
      <c r="K285" s="116">
        <v>195</v>
      </c>
      <c r="L285" s="117">
        <f t="shared" si="35"/>
        <v>0.27450980392156854</v>
      </c>
      <c r="M285" s="116">
        <v>85</v>
      </c>
      <c r="N285" s="117">
        <v>-0.36090225563909772</v>
      </c>
      <c r="O285" s="117">
        <v>-0.65447154471544722</v>
      </c>
    </row>
    <row r="286" spans="2:15" ht="6" customHeight="1" x14ac:dyDescent="0.25"/>
    <row r="287" spans="2:15" x14ac:dyDescent="0.25">
      <c r="B287" s="103" t="s">
        <v>51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09EE6-A5DB-4D93-8909-5C7942C2E24C}">
  <sheetPr>
    <tabColor theme="7" tint="0.79998168889431442"/>
  </sheetPr>
  <dimension ref="A4:T23"/>
  <sheetViews>
    <sheetView showGridLines="0" zoomScaleNormal="100" workbookViewId="0">
      <selection activeCell="E20" sqref="E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300" t="s">
        <v>214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1" t="s">
        <v>62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63</v>
      </c>
    </row>
    <row r="6" spans="1:20" ht="22.5" thickTop="1" thickBot="1" x14ac:dyDescent="0.3">
      <c r="B6" s="106" t="s">
        <v>26</v>
      </c>
      <c r="C6" s="349" t="s">
        <v>128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1"/>
    </row>
    <row r="7" spans="1:20" ht="22.5" thickTop="1" thickBot="1" x14ac:dyDescent="0.3">
      <c r="B7" s="107"/>
      <c r="C7" s="108">
        <v>2017</v>
      </c>
      <c r="D7" s="352">
        <v>2018</v>
      </c>
      <c r="E7" s="353"/>
      <c r="F7" s="352">
        <v>2019</v>
      </c>
      <c r="G7" s="353"/>
      <c r="H7" s="352">
        <v>2020</v>
      </c>
      <c r="I7" s="353"/>
      <c r="J7" s="352">
        <v>2021</v>
      </c>
      <c r="K7" s="353"/>
      <c r="L7" s="354">
        <v>2022</v>
      </c>
      <c r="M7" s="353"/>
      <c r="N7" s="354">
        <v>2023</v>
      </c>
      <c r="O7" s="355"/>
      <c r="P7" s="353"/>
      <c r="Q7" s="354">
        <v>2024</v>
      </c>
      <c r="R7" s="355"/>
      <c r="S7" s="356"/>
    </row>
    <row r="8" spans="1:20" ht="16.5" thickTop="1" thickBot="1" x14ac:dyDescent="0.3">
      <c r="B8" s="83"/>
      <c r="C8" s="109" t="s">
        <v>65</v>
      </c>
      <c r="D8" s="109" t="s">
        <v>65</v>
      </c>
      <c r="E8" s="110" t="s">
        <v>129</v>
      </c>
      <c r="F8" s="109" t="s">
        <v>65</v>
      </c>
      <c r="G8" s="110" t="s">
        <v>130</v>
      </c>
      <c r="H8" s="109" t="s">
        <v>65</v>
      </c>
      <c r="I8" s="110" t="s">
        <v>131</v>
      </c>
      <c r="J8" s="109" t="s">
        <v>65</v>
      </c>
      <c r="K8" s="110" t="s">
        <v>226</v>
      </c>
      <c r="L8" s="111" t="s">
        <v>65</v>
      </c>
      <c r="M8" s="110" t="s">
        <v>132</v>
      </c>
      <c r="N8" s="111" t="s">
        <v>65</v>
      </c>
      <c r="O8" s="110" t="s">
        <v>227</v>
      </c>
      <c r="P8" s="110" t="str">
        <f>CONCATENATE("var ",RIGHT(N7,2),"/",RIGHT(F7,2))</f>
        <v>var 23/19</v>
      </c>
      <c r="Q8" s="111" t="s">
        <v>65</v>
      </c>
      <c r="R8" s="110" t="s">
        <v>132</v>
      </c>
      <c r="S8" s="110" t="str">
        <f>CONCATENATE("var ",RIGHT(Q7,2),"/",RIGHT(F7,2))</f>
        <v>var 24/19</v>
      </c>
    </row>
    <row r="9" spans="1:20" x14ac:dyDescent="0.25">
      <c r="A9" s="1" t="s">
        <v>66</v>
      </c>
      <c r="B9" s="112" t="s">
        <v>67</v>
      </c>
      <c r="C9" s="113">
        <v>5032</v>
      </c>
      <c r="D9" s="113">
        <v>4437</v>
      </c>
      <c r="E9" s="114">
        <f t="shared" ref="E9:E21" si="0">D9/C9-1</f>
        <v>-0.1182432432432432</v>
      </c>
      <c r="F9" s="113">
        <v>5020</v>
      </c>
      <c r="G9" s="114">
        <f>F9/D9-1</f>
        <v>0.1313950867703404</v>
      </c>
      <c r="H9" s="113">
        <v>3774</v>
      </c>
      <c r="I9" s="114">
        <f>H9/F9-1</f>
        <v>-0.24820717131474102</v>
      </c>
      <c r="J9" s="113">
        <v>596</v>
      </c>
      <c r="K9" s="114">
        <v>-0.84207737148913619</v>
      </c>
      <c r="L9" s="113">
        <v>2563</v>
      </c>
      <c r="M9" s="114">
        <f t="shared" ref="M9:M21" si="1">IFERROR(L9/J9-1,"-")</f>
        <v>3.300335570469799</v>
      </c>
      <c r="N9" s="113">
        <v>6916</v>
      </c>
      <c r="O9" s="114">
        <f>IFERROR(N9/L9-1,"-")</f>
        <v>1.6984003121342175</v>
      </c>
      <c r="P9" s="96">
        <f>N9/F9-1</f>
        <v>0.37768924302788842</v>
      </c>
      <c r="Q9" s="113">
        <v>4476</v>
      </c>
      <c r="R9" s="114">
        <f>IFERROR(Q9/N9-1,"-")</f>
        <v>-0.35280508964719492</v>
      </c>
      <c r="S9" s="114">
        <f>IFERROR(Q9/F9-1,"-")</f>
        <v>-0.10836653386454187</v>
      </c>
    </row>
    <row r="10" spans="1:20" x14ac:dyDescent="0.25">
      <c r="A10" s="1" t="s">
        <v>68</v>
      </c>
      <c r="B10" s="112" t="s">
        <v>69</v>
      </c>
      <c r="C10" s="113">
        <v>4429</v>
      </c>
      <c r="D10" s="113">
        <v>4068</v>
      </c>
      <c r="E10" s="114">
        <f t="shared" si="0"/>
        <v>-8.1508241137954407E-2</v>
      </c>
      <c r="F10" s="113">
        <v>3781</v>
      </c>
      <c r="G10" s="114">
        <f t="shared" ref="G10:I21" si="2">F10/D10-1</f>
        <v>-7.0550639134709936E-2</v>
      </c>
      <c r="H10" s="113">
        <v>4632</v>
      </c>
      <c r="I10" s="114">
        <f t="shared" si="2"/>
        <v>0.22507273208145984</v>
      </c>
      <c r="J10" s="113">
        <v>335</v>
      </c>
      <c r="K10" s="114">
        <v>-0.92767702936096719</v>
      </c>
      <c r="L10" s="113">
        <v>2789</v>
      </c>
      <c r="M10" s="114">
        <f t="shared" si="1"/>
        <v>7.325373134328359</v>
      </c>
      <c r="N10" s="113">
        <v>4514</v>
      </c>
      <c r="O10" s="114">
        <f t="shared" ref="O10:O21" si="3">IFERROR(N10/L10-1,"-")</f>
        <v>0.61850125493008257</v>
      </c>
      <c r="P10" s="96">
        <f t="shared" ref="P10:P21" si="4">N10/F10-1</f>
        <v>0.19386405712774391</v>
      </c>
      <c r="Q10" s="113">
        <v>4771</v>
      </c>
      <c r="R10" s="114">
        <f t="shared" ref="R10:R19" si="5">IFERROR(Q10/N10-1,"-")</f>
        <v>5.6933983163491408E-2</v>
      </c>
      <c r="S10" s="114">
        <f t="shared" ref="S10:S20" si="6">IFERROR(Q10/F10-1,"-")</f>
        <v>0.2618354932557525</v>
      </c>
    </row>
    <row r="11" spans="1:20" x14ac:dyDescent="0.25">
      <c r="A11" s="1" t="s">
        <v>70</v>
      </c>
      <c r="B11" s="112" t="s">
        <v>71</v>
      </c>
      <c r="C11" s="113">
        <v>5020</v>
      </c>
      <c r="D11" s="113">
        <v>4872</v>
      </c>
      <c r="E11" s="114">
        <f t="shared" si="0"/>
        <v>-2.9482071713147429E-2</v>
      </c>
      <c r="F11" s="113">
        <v>4520</v>
      </c>
      <c r="G11" s="114">
        <f t="shared" si="2"/>
        <v>-7.2249589490968824E-2</v>
      </c>
      <c r="H11" s="113">
        <v>1664</v>
      </c>
      <c r="I11" s="114">
        <f t="shared" si="2"/>
        <v>-0.63185840707964602</v>
      </c>
      <c r="J11" s="113">
        <v>838</v>
      </c>
      <c r="K11" s="114">
        <v>-0.49639423076923073</v>
      </c>
      <c r="L11" s="113">
        <v>3577</v>
      </c>
      <c r="M11" s="114">
        <f t="shared" si="1"/>
        <v>3.2684964200477324</v>
      </c>
      <c r="N11" s="113">
        <v>4873</v>
      </c>
      <c r="O11" s="114">
        <f t="shared" si="3"/>
        <v>0.36231478892927038</v>
      </c>
      <c r="P11" s="96">
        <f t="shared" si="4"/>
        <v>7.8097345132743357E-2</v>
      </c>
      <c r="Q11" s="113">
        <v>5862</v>
      </c>
      <c r="R11" s="114">
        <f t="shared" si="5"/>
        <v>0.20295505848553264</v>
      </c>
      <c r="S11" s="114">
        <f t="shared" si="6"/>
        <v>0.29690265486725664</v>
      </c>
    </row>
    <row r="12" spans="1:20" x14ac:dyDescent="0.25">
      <c r="A12" s="1" t="s">
        <v>72</v>
      </c>
      <c r="B12" s="112" t="s">
        <v>73</v>
      </c>
      <c r="C12" s="113">
        <v>4650</v>
      </c>
      <c r="D12" s="113">
        <v>3353</v>
      </c>
      <c r="E12" s="114">
        <f t="shared" si="0"/>
        <v>-0.2789247311827957</v>
      </c>
      <c r="F12" s="113">
        <v>3159</v>
      </c>
      <c r="G12" s="114">
        <f t="shared" si="2"/>
        <v>-5.7858634059051561E-2</v>
      </c>
      <c r="H12" s="113">
        <v>0</v>
      </c>
      <c r="I12" s="114">
        <f t="shared" si="2"/>
        <v>-1</v>
      </c>
      <c r="J12" s="113">
        <v>596</v>
      </c>
      <c r="K12" s="114" t="s">
        <v>212</v>
      </c>
      <c r="L12" s="113">
        <v>2979</v>
      </c>
      <c r="M12" s="114">
        <f t="shared" si="1"/>
        <v>3.9983221476510069</v>
      </c>
      <c r="N12" s="113">
        <v>4452</v>
      </c>
      <c r="O12" s="114">
        <f t="shared" si="3"/>
        <v>0.49446122860020147</v>
      </c>
      <c r="P12" s="114">
        <f>N12/F12-1</f>
        <v>0.40930674264007605</v>
      </c>
      <c r="Q12" s="113">
        <v>3875</v>
      </c>
      <c r="R12" s="114">
        <f t="shared" si="5"/>
        <v>-0.12960467205750226</v>
      </c>
      <c r="S12" s="114">
        <f t="shared" si="6"/>
        <v>0.22665400443178219</v>
      </c>
    </row>
    <row r="13" spans="1:20" x14ac:dyDescent="0.25">
      <c r="A13" s="1" t="s">
        <v>74</v>
      </c>
      <c r="B13" s="112" t="s">
        <v>75</v>
      </c>
      <c r="C13" s="113">
        <v>4203</v>
      </c>
      <c r="D13" s="113">
        <v>3447</v>
      </c>
      <c r="E13" s="114">
        <f t="shared" si="0"/>
        <v>-0.17987152034261245</v>
      </c>
      <c r="F13" s="113">
        <v>3368</v>
      </c>
      <c r="G13" s="114">
        <f t="shared" si="2"/>
        <v>-2.2918479837539918E-2</v>
      </c>
      <c r="H13" s="113">
        <v>0</v>
      </c>
      <c r="I13" s="114">
        <f t="shared" si="2"/>
        <v>-1</v>
      </c>
      <c r="J13" s="113">
        <v>1098</v>
      </c>
      <c r="K13" s="114" t="s">
        <v>212</v>
      </c>
      <c r="L13" s="113">
        <v>2392</v>
      </c>
      <c r="M13" s="114">
        <f t="shared" si="1"/>
        <v>1.1785063752276868</v>
      </c>
      <c r="N13" s="113">
        <v>3611</v>
      </c>
      <c r="O13" s="114">
        <f t="shared" si="3"/>
        <v>0.50961538461538458</v>
      </c>
      <c r="P13" s="114">
        <f t="shared" si="4"/>
        <v>7.2149643705463173E-2</v>
      </c>
      <c r="Q13" s="113">
        <v>1870</v>
      </c>
      <c r="R13" s="114">
        <f t="shared" si="5"/>
        <v>-0.48213791193575184</v>
      </c>
      <c r="S13" s="114">
        <f t="shared" si="6"/>
        <v>-0.44477434679334915</v>
      </c>
    </row>
    <row r="14" spans="1:20" x14ac:dyDescent="0.25">
      <c r="A14" s="1" t="s">
        <v>76</v>
      </c>
      <c r="B14" s="112" t="s">
        <v>77</v>
      </c>
      <c r="C14" s="113">
        <v>3891</v>
      </c>
      <c r="D14" s="113">
        <v>3101</v>
      </c>
      <c r="E14" s="114">
        <f t="shared" si="0"/>
        <v>-0.20303263942431249</v>
      </c>
      <c r="F14" s="113">
        <v>3341</v>
      </c>
      <c r="G14" s="114">
        <f t="shared" si="2"/>
        <v>7.7394388906804279E-2</v>
      </c>
      <c r="H14" s="113">
        <v>0</v>
      </c>
      <c r="I14" s="114">
        <f t="shared" si="2"/>
        <v>-1</v>
      </c>
      <c r="J14" s="113">
        <v>1595</v>
      </c>
      <c r="K14" s="114" t="s">
        <v>212</v>
      </c>
      <c r="L14" s="113">
        <v>2523</v>
      </c>
      <c r="M14" s="114">
        <f t="shared" si="1"/>
        <v>0.58181818181818179</v>
      </c>
      <c r="N14" s="113">
        <v>3080</v>
      </c>
      <c r="O14" s="114">
        <f t="shared" si="3"/>
        <v>0.22076892588188657</v>
      </c>
      <c r="P14" s="114">
        <f t="shared" si="4"/>
        <v>-7.8120323256509971E-2</v>
      </c>
      <c r="Q14" s="113" t="s">
        <v>212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78</v>
      </c>
      <c r="B15" s="112" t="s">
        <v>79</v>
      </c>
      <c r="C15" s="113">
        <v>4516</v>
      </c>
      <c r="D15" s="113">
        <v>3122</v>
      </c>
      <c r="E15" s="114">
        <f t="shared" si="0"/>
        <v>-0.30868024800708593</v>
      </c>
      <c r="F15" s="113">
        <v>3189</v>
      </c>
      <c r="G15" s="114">
        <f t="shared" si="2"/>
        <v>2.1460602178090982E-2</v>
      </c>
      <c r="H15" s="113">
        <v>0</v>
      </c>
      <c r="I15" s="114">
        <f t="shared" si="2"/>
        <v>-1</v>
      </c>
      <c r="J15" s="113">
        <v>1838</v>
      </c>
      <c r="K15" s="114" t="s">
        <v>212</v>
      </c>
      <c r="L15" s="113">
        <v>2342</v>
      </c>
      <c r="M15" s="114">
        <f t="shared" si="1"/>
        <v>0.27421109902067475</v>
      </c>
      <c r="N15" s="113">
        <v>2800</v>
      </c>
      <c r="O15" s="114">
        <f t="shared" si="3"/>
        <v>0.19555935098206656</v>
      </c>
      <c r="P15" s="114">
        <f t="shared" si="4"/>
        <v>-0.12198181248040141</v>
      </c>
      <c r="Q15" s="113" t="s">
        <v>212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80</v>
      </c>
      <c r="B16" s="112" t="s">
        <v>81</v>
      </c>
      <c r="C16" s="113">
        <v>4490</v>
      </c>
      <c r="D16" s="113">
        <v>4475</v>
      </c>
      <c r="E16" s="114">
        <f t="shared" si="0"/>
        <v>-3.3407572383074013E-3</v>
      </c>
      <c r="F16" s="113">
        <v>3508</v>
      </c>
      <c r="G16" s="114">
        <f t="shared" si="2"/>
        <v>-0.21608938547486034</v>
      </c>
      <c r="H16" s="113">
        <v>1055</v>
      </c>
      <c r="I16" s="114">
        <f t="shared" si="2"/>
        <v>-0.69925883694412772</v>
      </c>
      <c r="J16" s="113">
        <v>2316</v>
      </c>
      <c r="K16" s="114">
        <v>1.195260663507109</v>
      </c>
      <c r="L16" s="113">
        <v>3343</v>
      </c>
      <c r="M16" s="114">
        <f t="shared" si="1"/>
        <v>0.44343696027633861</v>
      </c>
      <c r="N16" s="113">
        <v>3080</v>
      </c>
      <c r="O16" s="114">
        <f t="shared" si="3"/>
        <v>-7.8671851630272238E-2</v>
      </c>
      <c r="P16" s="96">
        <f t="shared" si="4"/>
        <v>-0.12200684150513108</v>
      </c>
      <c r="Q16" s="113" t="s">
        <v>212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82</v>
      </c>
      <c r="B17" s="112" t="s">
        <v>83</v>
      </c>
      <c r="C17" s="113">
        <v>4444</v>
      </c>
      <c r="D17" s="113">
        <v>3463</v>
      </c>
      <c r="E17" s="114">
        <f t="shared" si="0"/>
        <v>-0.22074707470747079</v>
      </c>
      <c r="F17" s="113">
        <v>3494</v>
      </c>
      <c r="G17" s="114">
        <f t="shared" si="2"/>
        <v>8.9517759168351585E-3</v>
      </c>
      <c r="H17" s="113">
        <v>220</v>
      </c>
      <c r="I17" s="114">
        <f t="shared" si="2"/>
        <v>-0.9370349170005724</v>
      </c>
      <c r="J17" s="113">
        <v>2289</v>
      </c>
      <c r="K17" s="114">
        <v>9.4045454545454543</v>
      </c>
      <c r="L17" s="113">
        <v>3143</v>
      </c>
      <c r="M17" s="114">
        <f t="shared" si="1"/>
        <v>0.37308868501529058</v>
      </c>
      <c r="N17" s="113">
        <v>3734</v>
      </c>
      <c r="O17" s="114">
        <f t="shared" si="3"/>
        <v>0.18803690741329948</v>
      </c>
      <c r="P17" s="96">
        <f t="shared" si="4"/>
        <v>6.8689181453921E-2</v>
      </c>
      <c r="Q17" s="113" t="s">
        <v>212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84</v>
      </c>
      <c r="B18" s="112" t="s">
        <v>85</v>
      </c>
      <c r="C18" s="113">
        <v>4622</v>
      </c>
      <c r="D18" s="113">
        <v>3600</v>
      </c>
      <c r="E18" s="114">
        <f t="shared" si="0"/>
        <v>-0.22111639982691478</v>
      </c>
      <c r="F18" s="113">
        <v>3489</v>
      </c>
      <c r="G18" s="114">
        <f t="shared" si="2"/>
        <v>-3.0833333333333379E-2</v>
      </c>
      <c r="H18" s="113">
        <v>283</v>
      </c>
      <c r="I18" s="114">
        <f t="shared" si="2"/>
        <v>-0.9188879335053024</v>
      </c>
      <c r="J18" s="113">
        <v>3184</v>
      </c>
      <c r="K18" s="114">
        <v>10.250883392226148</v>
      </c>
      <c r="L18" s="113">
        <v>3407</v>
      </c>
      <c r="M18" s="114">
        <f t="shared" si="1"/>
        <v>7.0037688442211143E-2</v>
      </c>
      <c r="N18" s="113">
        <v>4248</v>
      </c>
      <c r="O18" s="114">
        <f t="shared" si="3"/>
        <v>0.24684473143528041</v>
      </c>
      <c r="P18" s="96">
        <f t="shared" si="4"/>
        <v>0.21754084264832341</v>
      </c>
      <c r="Q18" s="113" t="s">
        <v>212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86</v>
      </c>
      <c r="B19" s="112" t="s">
        <v>87</v>
      </c>
      <c r="C19" s="113">
        <v>4856</v>
      </c>
      <c r="D19" s="113">
        <v>4558</v>
      </c>
      <c r="E19" s="114">
        <f t="shared" si="0"/>
        <v>-6.1367380560131801E-2</v>
      </c>
      <c r="F19" s="113">
        <v>4580</v>
      </c>
      <c r="G19" s="114">
        <f t="shared" si="2"/>
        <v>4.8266783677051173E-3</v>
      </c>
      <c r="H19" s="113">
        <v>452</v>
      </c>
      <c r="I19" s="114">
        <f t="shared" si="2"/>
        <v>-0.90131004366812228</v>
      </c>
      <c r="J19" s="113">
        <v>2997</v>
      </c>
      <c r="K19" s="114">
        <v>5.6305309734513278</v>
      </c>
      <c r="L19" s="113">
        <v>4018</v>
      </c>
      <c r="M19" s="114">
        <f t="shared" si="1"/>
        <v>0.34067400734067399</v>
      </c>
      <c r="N19" s="113">
        <v>4366</v>
      </c>
      <c r="O19" s="114">
        <f t="shared" si="3"/>
        <v>8.661025385764054E-2</v>
      </c>
      <c r="P19" s="96">
        <f t="shared" si="4"/>
        <v>-4.6724890829694332E-2</v>
      </c>
      <c r="Q19" s="113" t="s">
        <v>212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88</v>
      </c>
      <c r="B20" s="112" t="s">
        <v>89</v>
      </c>
      <c r="C20" s="113">
        <v>4161</v>
      </c>
      <c r="D20" s="113">
        <v>4538</v>
      </c>
      <c r="E20" s="114">
        <f t="shared" si="0"/>
        <v>9.0603220379716465E-2</v>
      </c>
      <c r="F20" s="113">
        <v>3627</v>
      </c>
      <c r="G20" s="114">
        <f t="shared" si="2"/>
        <v>-0.20074922873512557</v>
      </c>
      <c r="H20" s="113">
        <v>469</v>
      </c>
      <c r="I20" s="114">
        <f t="shared" si="2"/>
        <v>-0.87069203198235456</v>
      </c>
      <c r="J20" s="113">
        <v>2479</v>
      </c>
      <c r="K20" s="114">
        <v>4.2857142857142856</v>
      </c>
      <c r="L20" s="113">
        <v>4675</v>
      </c>
      <c r="M20" s="114">
        <f t="shared" si="1"/>
        <v>0.8858410649455426</v>
      </c>
      <c r="N20" s="113">
        <v>5492</v>
      </c>
      <c r="O20" s="114">
        <f t="shared" si="3"/>
        <v>0.17475935828877009</v>
      </c>
      <c r="P20" s="96">
        <f t="shared" si="4"/>
        <v>0.51419906258615944</v>
      </c>
      <c r="Q20" s="113" t="s">
        <v>212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26</v>
      </c>
      <c r="C21" s="116">
        <v>54314</v>
      </c>
      <c r="D21" s="116">
        <v>47034</v>
      </c>
      <c r="E21" s="117">
        <f t="shared" si="0"/>
        <v>-0.13403542364767829</v>
      </c>
      <c r="F21" s="116">
        <v>45076</v>
      </c>
      <c r="G21" s="117">
        <f>F21/D21-1</f>
        <v>-4.1629459539907265E-2</v>
      </c>
      <c r="H21" s="116">
        <v>12633</v>
      </c>
      <c r="I21" s="117">
        <f t="shared" si="2"/>
        <v>-0.71973999467565886</v>
      </c>
      <c r="J21" s="116">
        <v>20161</v>
      </c>
      <c r="K21" s="117">
        <v>0.59589962795852136</v>
      </c>
      <c r="L21" s="116">
        <v>37751</v>
      </c>
      <c r="M21" s="117">
        <f t="shared" si="1"/>
        <v>0.87247656366251669</v>
      </c>
      <c r="N21" s="116">
        <v>51166</v>
      </c>
      <c r="O21" s="117">
        <f t="shared" si="3"/>
        <v>0.3553548250377474</v>
      </c>
      <c r="P21" s="117">
        <f t="shared" si="4"/>
        <v>0.13510515573697757</v>
      </c>
      <c r="Q21" s="116">
        <v>20854</v>
      </c>
      <c r="R21" s="117">
        <v>-0.14413527045883612</v>
      </c>
      <c r="S21" s="117">
        <v>5.0685207577589653E-2</v>
      </c>
    </row>
    <row r="22" spans="1:19" ht="6" customHeight="1" x14ac:dyDescent="0.25"/>
    <row r="23" spans="1:19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42B2-C750-4887-A552-48EDC384FE68}">
  <sheetPr>
    <tabColor theme="7" tint="0.79998168889431442"/>
  </sheetPr>
  <dimension ref="A4:P71"/>
  <sheetViews>
    <sheetView showGridLines="0" topLeftCell="A43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0" t="s">
        <v>228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63</v>
      </c>
    </row>
    <row r="6" spans="1:16" ht="22.5" thickTop="1" thickBot="1" x14ac:dyDescent="0.3">
      <c r="B6" s="106" t="s">
        <v>26</v>
      </c>
      <c r="C6" s="349" t="s">
        <v>128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CONCATENATE("var ",RIGHT(2019,2),"/",RIGHT(2018,2))</f>
        <v>var 19/18</v>
      </c>
      <c r="E8" s="111" t="s">
        <v>65</v>
      </c>
      <c r="F8" s="110" t="str">
        <f>CONCATENATE("var ",RIGHT(E7,2),"/",RIGHT(E7-1,2))</f>
        <v>var 20/19</v>
      </c>
      <c r="G8" s="111" t="s">
        <v>65</v>
      </c>
      <c r="H8" s="110" t="str">
        <f>CONCATENATE("var ",RIGHT(G7,2),"/",RIGHT(G7-1,2))</f>
        <v>var 21/20</v>
      </c>
      <c r="I8" s="111" t="s">
        <v>65</v>
      </c>
      <c r="J8" s="110" t="str">
        <f>CONCATENATE("var ",RIGHT(I7,2),"/",RIGHT(I7-1,2))</f>
        <v>var 22/21</v>
      </c>
      <c r="K8" s="111" t="s">
        <v>65</v>
      </c>
      <c r="L8" s="110" t="str">
        <f>CONCATENATE("var ",RIGHT(K7,2),"/",RIGHT(K7-1,2))</f>
        <v>var 23/22</v>
      </c>
      <c r="M8" s="111" t="s">
        <v>65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66</v>
      </c>
      <c r="B9" s="112" t="s">
        <v>67</v>
      </c>
      <c r="C9" s="113">
        <v>5020</v>
      </c>
      <c r="D9" s="114">
        <v>0.1313950867703404</v>
      </c>
      <c r="E9" s="113">
        <v>3774</v>
      </c>
      <c r="F9" s="114">
        <f t="shared" ref="F9:L21" si="0">IFERROR(E9/C9-1,"-")</f>
        <v>-0.24820717131474102</v>
      </c>
      <c r="G9" s="113">
        <v>596</v>
      </c>
      <c r="H9" s="114">
        <f t="shared" si="0"/>
        <v>-0.84207737148913619</v>
      </c>
      <c r="I9" s="113">
        <v>2563</v>
      </c>
      <c r="J9" s="114">
        <f t="shared" si="0"/>
        <v>3.300335570469799</v>
      </c>
      <c r="K9" s="113">
        <v>6916</v>
      </c>
      <c r="L9" s="114">
        <f t="shared" si="0"/>
        <v>1.6984003121342175</v>
      </c>
      <c r="M9" s="113">
        <v>4476</v>
      </c>
      <c r="N9" s="114">
        <f t="shared" ref="N9:N13" si="1">IFERROR(M9/K9-1,"-")</f>
        <v>-0.35280508964719492</v>
      </c>
      <c r="O9" s="114">
        <f>M9/C9-1</f>
        <v>-0.10836653386454187</v>
      </c>
    </row>
    <row r="10" spans="1:16" x14ac:dyDescent="0.25">
      <c r="A10" s="1" t="s">
        <v>68</v>
      </c>
      <c r="B10" s="112" t="s">
        <v>69</v>
      </c>
      <c r="C10" s="113">
        <v>3781</v>
      </c>
      <c r="D10" s="114">
        <v>-7.0550639134709936E-2</v>
      </c>
      <c r="E10" s="113">
        <v>4632</v>
      </c>
      <c r="F10" s="114">
        <f t="shared" si="0"/>
        <v>0.22507273208145984</v>
      </c>
      <c r="G10" s="113">
        <v>335</v>
      </c>
      <c r="H10" s="114">
        <f t="shared" si="0"/>
        <v>-0.92767702936096719</v>
      </c>
      <c r="I10" s="113">
        <v>2789</v>
      </c>
      <c r="J10" s="114">
        <f t="shared" si="0"/>
        <v>7.325373134328359</v>
      </c>
      <c r="K10" s="113">
        <v>4514</v>
      </c>
      <c r="L10" s="114">
        <f t="shared" si="0"/>
        <v>0.61850125493008257</v>
      </c>
      <c r="M10" s="113">
        <v>4771</v>
      </c>
      <c r="N10" s="114">
        <f>IFERROR(M10/K10-1,"-")</f>
        <v>5.6933983163491408E-2</v>
      </c>
      <c r="O10" s="114">
        <f>IFERROR(M10/C10-1,"-")</f>
        <v>0.2618354932557525</v>
      </c>
    </row>
    <row r="11" spans="1:16" x14ac:dyDescent="0.25">
      <c r="A11" s="1" t="s">
        <v>70</v>
      </c>
      <c r="B11" s="112" t="s">
        <v>71</v>
      </c>
      <c r="C11" s="113">
        <v>4520</v>
      </c>
      <c r="D11" s="114">
        <v>-7.2249589490968824E-2</v>
      </c>
      <c r="E11" s="113">
        <v>1664</v>
      </c>
      <c r="F11" s="114">
        <f t="shared" si="0"/>
        <v>-0.63185840707964602</v>
      </c>
      <c r="G11" s="113">
        <v>838</v>
      </c>
      <c r="H11" s="114">
        <f t="shared" si="0"/>
        <v>-0.49639423076923073</v>
      </c>
      <c r="I11" s="113">
        <v>3577</v>
      </c>
      <c r="J11" s="114">
        <f t="shared" si="0"/>
        <v>3.2684964200477324</v>
      </c>
      <c r="K11" s="113">
        <v>4873</v>
      </c>
      <c r="L11" s="114">
        <f t="shared" si="0"/>
        <v>0.36231478892927038</v>
      </c>
      <c r="M11" s="113">
        <v>5862</v>
      </c>
      <c r="N11" s="114">
        <f t="shared" si="1"/>
        <v>0.20295505848553264</v>
      </c>
      <c r="O11" s="114">
        <f t="shared" ref="O11:O13" si="2">IFERROR(M11/C11-1,"-")</f>
        <v>0.29690265486725664</v>
      </c>
    </row>
    <row r="12" spans="1:16" x14ac:dyDescent="0.25">
      <c r="A12" s="1" t="s">
        <v>72</v>
      </c>
      <c r="B12" s="112" t="s">
        <v>73</v>
      </c>
      <c r="C12" s="113">
        <v>3159</v>
      </c>
      <c r="D12" s="114">
        <v>-5.7858634059051561E-2</v>
      </c>
      <c r="E12" s="113">
        <v>0</v>
      </c>
      <c r="F12" s="114">
        <f t="shared" si="0"/>
        <v>-1</v>
      </c>
      <c r="G12" s="113">
        <v>596</v>
      </c>
      <c r="H12" s="114" t="str">
        <f t="shared" si="0"/>
        <v>-</v>
      </c>
      <c r="I12" s="113">
        <v>2979</v>
      </c>
      <c r="J12" s="114">
        <f t="shared" si="0"/>
        <v>3.9983221476510069</v>
      </c>
      <c r="K12" s="113">
        <v>4452</v>
      </c>
      <c r="L12" s="114">
        <f t="shared" si="0"/>
        <v>0.49446122860020147</v>
      </c>
      <c r="M12" s="113">
        <v>3875</v>
      </c>
      <c r="N12" s="114">
        <f t="shared" si="1"/>
        <v>-0.12960467205750226</v>
      </c>
      <c r="O12" s="114">
        <f t="shared" si="2"/>
        <v>0.22665400443178219</v>
      </c>
    </row>
    <row r="13" spans="1:16" x14ac:dyDescent="0.25">
      <c r="A13" s="1" t="s">
        <v>74</v>
      </c>
      <c r="B13" s="112" t="s">
        <v>75</v>
      </c>
      <c r="C13" s="113">
        <v>3368</v>
      </c>
      <c r="D13" s="114">
        <v>-2.2918479837539918E-2</v>
      </c>
      <c r="E13" s="113">
        <v>0</v>
      </c>
      <c r="F13" s="114">
        <f t="shared" si="0"/>
        <v>-1</v>
      </c>
      <c r="G13" s="113">
        <v>1098</v>
      </c>
      <c r="H13" s="114" t="str">
        <f t="shared" si="0"/>
        <v>-</v>
      </c>
      <c r="I13" s="113">
        <v>2392</v>
      </c>
      <c r="J13" s="114">
        <f t="shared" si="0"/>
        <v>1.1785063752276868</v>
      </c>
      <c r="K13" s="113">
        <v>3611</v>
      </c>
      <c r="L13" s="114">
        <f t="shared" si="0"/>
        <v>0.50961538461538458</v>
      </c>
      <c r="M13" s="113">
        <v>1870</v>
      </c>
      <c r="N13" s="114">
        <f t="shared" si="1"/>
        <v>-0.48213791193575184</v>
      </c>
      <c r="O13" s="114">
        <f t="shared" si="2"/>
        <v>-0.44477434679334915</v>
      </c>
    </row>
    <row r="14" spans="1:16" x14ac:dyDescent="0.25">
      <c r="A14" s="1" t="s">
        <v>76</v>
      </c>
      <c r="B14" s="112" t="s">
        <v>77</v>
      </c>
      <c r="C14" s="113">
        <v>3341</v>
      </c>
      <c r="D14" s="114">
        <v>7.7394388906804279E-2</v>
      </c>
      <c r="E14" s="113">
        <v>0</v>
      </c>
      <c r="F14" s="114">
        <f t="shared" si="0"/>
        <v>-1</v>
      </c>
      <c r="G14" s="113">
        <v>1595</v>
      </c>
      <c r="H14" s="114" t="str">
        <f t="shared" si="0"/>
        <v>-</v>
      </c>
      <c r="I14" s="113">
        <v>2523</v>
      </c>
      <c r="J14" s="114">
        <f t="shared" si="0"/>
        <v>0.58181818181818179</v>
      </c>
      <c r="K14" s="113">
        <v>3080</v>
      </c>
      <c r="L14" s="114">
        <f t="shared" si="0"/>
        <v>0.22076892588188657</v>
      </c>
      <c r="M14" s="113"/>
      <c r="N14" s="114"/>
      <c r="O14" s="114"/>
    </row>
    <row r="15" spans="1:16" x14ac:dyDescent="0.25">
      <c r="A15" s="1" t="s">
        <v>78</v>
      </c>
      <c r="B15" s="112" t="s">
        <v>79</v>
      </c>
      <c r="C15" s="113">
        <v>3189</v>
      </c>
      <c r="D15" s="114">
        <v>2.1460602178090982E-2</v>
      </c>
      <c r="E15" s="113">
        <v>0</v>
      </c>
      <c r="F15" s="114">
        <f t="shared" si="0"/>
        <v>-1</v>
      </c>
      <c r="G15" s="113">
        <v>1838</v>
      </c>
      <c r="H15" s="114" t="str">
        <f t="shared" si="0"/>
        <v>-</v>
      </c>
      <c r="I15" s="113">
        <v>2342</v>
      </c>
      <c r="J15" s="114">
        <f t="shared" si="0"/>
        <v>0.27421109902067475</v>
      </c>
      <c r="K15" s="113">
        <v>2800</v>
      </c>
      <c r="L15" s="114">
        <f t="shared" si="0"/>
        <v>0.19555935098206656</v>
      </c>
      <c r="M15" s="113"/>
      <c r="N15" s="114"/>
      <c r="O15" s="114"/>
    </row>
    <row r="16" spans="1:16" x14ac:dyDescent="0.25">
      <c r="A16" s="1" t="s">
        <v>80</v>
      </c>
      <c r="B16" s="112" t="s">
        <v>81</v>
      </c>
      <c r="C16" s="113">
        <v>3508</v>
      </c>
      <c r="D16" s="114">
        <v>-0.21608938547486034</v>
      </c>
      <c r="E16" s="113">
        <v>1055</v>
      </c>
      <c r="F16" s="114">
        <f t="shared" si="0"/>
        <v>-0.69925883694412772</v>
      </c>
      <c r="G16" s="113">
        <v>2316</v>
      </c>
      <c r="H16" s="114">
        <f t="shared" si="0"/>
        <v>1.195260663507109</v>
      </c>
      <c r="I16" s="113">
        <v>3343</v>
      </c>
      <c r="J16" s="114">
        <f t="shared" si="0"/>
        <v>0.44343696027633861</v>
      </c>
      <c r="K16" s="113">
        <v>3080</v>
      </c>
      <c r="L16" s="114">
        <f t="shared" si="0"/>
        <v>-7.8671851630272238E-2</v>
      </c>
      <c r="M16" s="113"/>
      <c r="N16" s="114"/>
      <c r="O16" s="114"/>
    </row>
    <row r="17" spans="1:16" x14ac:dyDescent="0.25">
      <c r="A17" s="1" t="s">
        <v>82</v>
      </c>
      <c r="B17" s="112" t="s">
        <v>83</v>
      </c>
      <c r="C17" s="113">
        <v>3494</v>
      </c>
      <c r="D17" s="114">
        <v>8.9517759168351585E-3</v>
      </c>
      <c r="E17" s="113">
        <v>220</v>
      </c>
      <c r="F17" s="114">
        <f t="shared" si="0"/>
        <v>-0.9370349170005724</v>
      </c>
      <c r="G17" s="113">
        <v>2289</v>
      </c>
      <c r="H17" s="114">
        <f t="shared" si="0"/>
        <v>9.4045454545454543</v>
      </c>
      <c r="I17" s="113">
        <v>3143</v>
      </c>
      <c r="J17" s="114">
        <f t="shared" si="0"/>
        <v>0.37308868501529058</v>
      </c>
      <c r="K17" s="113">
        <v>3734</v>
      </c>
      <c r="L17" s="114">
        <f t="shared" si="0"/>
        <v>0.18803690741329948</v>
      </c>
      <c r="M17" s="113"/>
      <c r="N17" s="114"/>
      <c r="O17" s="114"/>
    </row>
    <row r="18" spans="1:16" x14ac:dyDescent="0.25">
      <c r="A18" s="1" t="s">
        <v>84</v>
      </c>
      <c r="B18" s="112" t="s">
        <v>85</v>
      </c>
      <c r="C18" s="113">
        <v>3489</v>
      </c>
      <c r="D18" s="114">
        <v>-3.0833333333333379E-2</v>
      </c>
      <c r="E18" s="113">
        <v>283</v>
      </c>
      <c r="F18" s="114">
        <f t="shared" si="0"/>
        <v>-0.9188879335053024</v>
      </c>
      <c r="G18" s="113">
        <v>3184</v>
      </c>
      <c r="H18" s="114">
        <f t="shared" si="0"/>
        <v>10.250883392226148</v>
      </c>
      <c r="I18" s="113">
        <v>3407</v>
      </c>
      <c r="J18" s="114">
        <f t="shared" si="0"/>
        <v>7.0037688442211143E-2</v>
      </c>
      <c r="K18" s="113">
        <v>4248</v>
      </c>
      <c r="L18" s="114">
        <f t="shared" si="0"/>
        <v>0.24684473143528041</v>
      </c>
      <c r="M18" s="113"/>
      <c r="N18" s="114"/>
      <c r="O18" s="114"/>
    </row>
    <row r="19" spans="1:16" x14ac:dyDescent="0.25">
      <c r="A19" s="1" t="s">
        <v>86</v>
      </c>
      <c r="B19" s="112" t="s">
        <v>87</v>
      </c>
      <c r="C19" s="113">
        <v>4580</v>
      </c>
      <c r="D19" s="114">
        <v>4.8266783677051173E-3</v>
      </c>
      <c r="E19" s="113">
        <v>452</v>
      </c>
      <c r="F19" s="114">
        <f t="shared" si="0"/>
        <v>-0.90131004366812228</v>
      </c>
      <c r="G19" s="113">
        <v>2997</v>
      </c>
      <c r="H19" s="114">
        <f t="shared" si="0"/>
        <v>5.6305309734513278</v>
      </c>
      <c r="I19" s="113">
        <v>4018</v>
      </c>
      <c r="J19" s="114">
        <f t="shared" si="0"/>
        <v>0.34067400734067399</v>
      </c>
      <c r="K19" s="113">
        <v>4366</v>
      </c>
      <c r="L19" s="114">
        <f t="shared" si="0"/>
        <v>8.661025385764054E-2</v>
      </c>
      <c r="M19" s="113"/>
      <c r="N19" s="114"/>
      <c r="O19" s="114"/>
    </row>
    <row r="20" spans="1:16" x14ac:dyDescent="0.25">
      <c r="A20" s="1" t="s">
        <v>88</v>
      </c>
      <c r="B20" s="112" t="s">
        <v>89</v>
      </c>
      <c r="C20" s="113">
        <v>3627</v>
      </c>
      <c r="D20" s="114">
        <v>-0.20074922873512557</v>
      </c>
      <c r="E20" s="113">
        <v>469</v>
      </c>
      <c r="F20" s="114">
        <f t="shared" si="0"/>
        <v>-0.87069203198235456</v>
      </c>
      <c r="G20" s="113">
        <v>2479</v>
      </c>
      <c r="H20" s="114">
        <f t="shared" si="0"/>
        <v>4.2857142857142856</v>
      </c>
      <c r="I20" s="113">
        <v>4675</v>
      </c>
      <c r="J20" s="114">
        <f t="shared" si="0"/>
        <v>0.8858410649455426</v>
      </c>
      <c r="K20" s="113">
        <v>5492</v>
      </c>
      <c r="L20" s="114">
        <f t="shared" si="0"/>
        <v>0.17475935828877009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45076</v>
      </c>
      <c r="D21" s="117">
        <v>-4.1629459539907265E-2</v>
      </c>
      <c r="E21" s="116">
        <v>12633</v>
      </c>
      <c r="F21" s="117">
        <f t="shared" si="0"/>
        <v>-0.71973999467565886</v>
      </c>
      <c r="G21" s="116">
        <v>20161</v>
      </c>
      <c r="H21" s="117">
        <f t="shared" si="0"/>
        <v>0.59589962795852136</v>
      </c>
      <c r="I21" s="116">
        <v>37751</v>
      </c>
      <c r="J21" s="117">
        <f t="shared" si="0"/>
        <v>0.87247656366251669</v>
      </c>
      <c r="K21" s="116">
        <v>51166</v>
      </c>
      <c r="L21" s="117">
        <f t="shared" si="0"/>
        <v>0.3553548250377474</v>
      </c>
      <c r="M21" s="116">
        <v>20854</v>
      </c>
      <c r="N21" s="117">
        <v>-0.14413527045883612</v>
      </c>
      <c r="O21" s="117">
        <v>5.0685207577589653E-2</v>
      </c>
    </row>
    <row r="22" spans="1:16" ht="6" customHeight="1" x14ac:dyDescent="0.25"/>
    <row r="23" spans="1:16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0" t="s">
        <v>229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91</v>
      </c>
    </row>
    <row r="28" spans="1:16" ht="22.5" thickTop="1" thickBot="1" x14ac:dyDescent="0.3">
      <c r="B28" s="119" t="s">
        <v>92</v>
      </c>
      <c r="C28" s="349" t="s">
        <v>133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CONCATENATE("var ",RIGHT(2019,2),"/",RIGHT(2018,2))</f>
        <v>var 19/18</v>
      </c>
      <c r="E30" s="111" t="s">
        <v>65</v>
      </c>
      <c r="F30" s="110" t="str">
        <f>CONCATENATE("var ",RIGHT(E29,2),"/",RIGHT(E29-1,2))</f>
        <v>var 20/19</v>
      </c>
      <c r="G30" s="111" t="s">
        <v>65</v>
      </c>
      <c r="H30" s="110" t="str">
        <f>CONCATENATE("var ",RIGHT(G29,2),"/",RIGHT(G29-1,2))</f>
        <v>var 21/20</v>
      </c>
      <c r="I30" s="111" t="s">
        <v>65</v>
      </c>
      <c r="J30" s="110" t="str">
        <f>CONCATENATE("var ",RIGHT(I29,2),"/",RIGHT(I29-1,2))</f>
        <v>var 22/21</v>
      </c>
      <c r="K30" s="111" t="s">
        <v>65</v>
      </c>
      <c r="L30" s="110" t="str">
        <f>CONCATENATE("var ",RIGHT(K29,2),"/",RIGHT(K29-1,2))</f>
        <v>var 23/22</v>
      </c>
      <c r="M30" s="111" t="s">
        <v>65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67</v>
      </c>
      <c r="C31" s="113">
        <v>4437</v>
      </c>
      <c r="D31" s="114">
        <v>0.13827603899435603</v>
      </c>
      <c r="E31" s="113">
        <v>3026</v>
      </c>
      <c r="F31" s="114">
        <f t="shared" ref="F31:L43" si="3">IFERROR(E31/C31-1,"-")</f>
        <v>-0.31800766283524906</v>
      </c>
      <c r="G31" s="113">
        <v>596</v>
      </c>
      <c r="H31" s="114">
        <f t="shared" si="3"/>
        <v>-0.80304031725049574</v>
      </c>
      <c r="I31" s="113">
        <v>2563</v>
      </c>
      <c r="J31" s="114">
        <f t="shared" si="3"/>
        <v>3.300335570469799</v>
      </c>
      <c r="K31" s="113">
        <v>6858</v>
      </c>
      <c r="L31" s="114">
        <f t="shared" si="3"/>
        <v>1.6757705813499806</v>
      </c>
      <c r="M31" s="113">
        <v>4426</v>
      </c>
      <c r="N31" s="114">
        <f t="shared" ref="N31:N35" si="4">IFERROR(M31/K31-1,"-")</f>
        <v>-0.35462233887430739</v>
      </c>
      <c r="O31" s="114">
        <f>M31/C31-1</f>
        <v>-2.4791525805724079E-3</v>
      </c>
    </row>
    <row r="32" spans="1:16" x14ac:dyDescent="0.25">
      <c r="B32" s="112" t="s">
        <v>69</v>
      </c>
      <c r="C32" s="113">
        <v>3476</v>
      </c>
      <c r="D32" s="114">
        <v>-5.1310043668122307E-2</v>
      </c>
      <c r="E32" s="113">
        <v>3832</v>
      </c>
      <c r="F32" s="114">
        <f t="shared" si="3"/>
        <v>0.10241657077100119</v>
      </c>
      <c r="G32" s="113">
        <v>335</v>
      </c>
      <c r="H32" s="114">
        <f t="shared" si="3"/>
        <v>-0.9125782881002088</v>
      </c>
      <c r="I32" s="113">
        <v>2789</v>
      </c>
      <c r="J32" s="114">
        <f t="shared" si="3"/>
        <v>7.325373134328359</v>
      </c>
      <c r="K32" s="113">
        <v>4457</v>
      </c>
      <c r="L32" s="114">
        <f t="shared" si="3"/>
        <v>0.59806382215847975</v>
      </c>
      <c r="M32" s="113">
        <v>4712</v>
      </c>
      <c r="N32" s="114">
        <f t="shared" si="4"/>
        <v>5.7213372223468673E-2</v>
      </c>
      <c r="O32" s="114">
        <f>IFERROR(M32/C32-1,"-")</f>
        <v>0.35558112773302653</v>
      </c>
    </row>
    <row r="33" spans="2:15" x14ac:dyDescent="0.25">
      <c r="B33" s="112" t="s">
        <v>71</v>
      </c>
      <c r="C33" s="113">
        <v>4140</v>
      </c>
      <c r="D33" s="114">
        <v>-1.8026565464895672E-2</v>
      </c>
      <c r="E33" s="113">
        <v>1334</v>
      </c>
      <c r="F33" s="114">
        <f t="shared" si="3"/>
        <v>-0.67777777777777781</v>
      </c>
      <c r="G33" s="113">
        <v>838</v>
      </c>
      <c r="H33" s="114">
        <f t="shared" si="3"/>
        <v>-0.37181409295352319</v>
      </c>
      <c r="I33" s="113">
        <v>3577</v>
      </c>
      <c r="J33" s="114">
        <f t="shared" si="3"/>
        <v>3.2684964200477324</v>
      </c>
      <c r="K33" s="113">
        <v>4813</v>
      </c>
      <c r="L33" s="114">
        <f t="shared" si="3"/>
        <v>0.3455409561084708</v>
      </c>
      <c r="M33" s="113">
        <v>5785</v>
      </c>
      <c r="N33" s="114">
        <f t="shared" si="4"/>
        <v>0.20195304383960111</v>
      </c>
      <c r="O33" s="114">
        <f t="shared" ref="O33:O35" si="5">IFERROR(M33/C33-1,"-")</f>
        <v>0.39734299516908211</v>
      </c>
    </row>
    <row r="34" spans="2:15" x14ac:dyDescent="0.25">
      <c r="B34" s="112" t="s">
        <v>73</v>
      </c>
      <c r="C34" s="113">
        <v>2900</v>
      </c>
      <c r="D34" s="114">
        <v>-3.0424607154797778E-2</v>
      </c>
      <c r="E34" s="113">
        <v>0</v>
      </c>
      <c r="F34" s="114">
        <f t="shared" si="3"/>
        <v>-1</v>
      </c>
      <c r="G34" s="113">
        <v>596</v>
      </c>
      <c r="H34" s="114" t="str">
        <f t="shared" si="3"/>
        <v>-</v>
      </c>
      <c r="I34" s="113">
        <v>2979</v>
      </c>
      <c r="J34" s="114">
        <f t="shared" si="3"/>
        <v>3.9983221476510069</v>
      </c>
      <c r="K34" s="113">
        <v>4396</v>
      </c>
      <c r="L34" s="114">
        <f t="shared" si="3"/>
        <v>0.47566297415240011</v>
      </c>
      <c r="M34" s="113">
        <v>3828</v>
      </c>
      <c r="N34" s="114">
        <f t="shared" si="4"/>
        <v>-0.12920837124658779</v>
      </c>
      <c r="O34" s="114">
        <f t="shared" si="5"/>
        <v>0.32000000000000006</v>
      </c>
    </row>
    <row r="35" spans="2:15" x14ac:dyDescent="0.25">
      <c r="B35" s="112" t="s">
        <v>75</v>
      </c>
      <c r="C35" s="113">
        <v>2779</v>
      </c>
      <c r="D35" s="114">
        <v>-2.5254296737986626E-2</v>
      </c>
      <c r="E35" s="113">
        <v>0</v>
      </c>
      <c r="F35" s="114">
        <f t="shared" si="3"/>
        <v>-1</v>
      </c>
      <c r="G35" s="113">
        <v>1098</v>
      </c>
      <c r="H35" s="114" t="str">
        <f t="shared" si="3"/>
        <v>-</v>
      </c>
      <c r="I35" s="113">
        <v>2392</v>
      </c>
      <c r="J35" s="114">
        <f t="shared" si="3"/>
        <v>1.1785063752276868</v>
      </c>
      <c r="K35" s="113">
        <v>3579</v>
      </c>
      <c r="L35" s="114">
        <f t="shared" si="3"/>
        <v>0.49623745819397991</v>
      </c>
      <c r="M35" s="113">
        <v>1833</v>
      </c>
      <c r="N35" s="114">
        <f t="shared" si="4"/>
        <v>-0.48784576697401505</v>
      </c>
      <c r="O35" s="114">
        <f t="shared" si="5"/>
        <v>-0.34041021950341854</v>
      </c>
    </row>
    <row r="36" spans="2:15" x14ac:dyDescent="0.25">
      <c r="B36" s="112" t="s">
        <v>77</v>
      </c>
      <c r="C36" s="113">
        <v>2823</v>
      </c>
      <c r="D36" s="114">
        <v>4.6718576195773132E-2</v>
      </c>
      <c r="E36" s="113">
        <v>0</v>
      </c>
      <c r="F36" s="114">
        <f t="shared" si="3"/>
        <v>-1</v>
      </c>
      <c r="G36" s="113">
        <v>1595</v>
      </c>
      <c r="H36" s="114" t="str">
        <f t="shared" si="3"/>
        <v>-</v>
      </c>
      <c r="I36" s="113">
        <v>2523</v>
      </c>
      <c r="J36" s="114">
        <f t="shared" si="3"/>
        <v>0.58181818181818179</v>
      </c>
      <c r="K36" s="113">
        <v>3022</v>
      </c>
      <c r="L36" s="114">
        <f t="shared" si="3"/>
        <v>0.19778042013476016</v>
      </c>
      <c r="M36" s="113"/>
      <c r="N36" s="114"/>
      <c r="O36" s="114"/>
    </row>
    <row r="37" spans="2:15" x14ac:dyDescent="0.25">
      <c r="B37" s="112" t="s">
        <v>79</v>
      </c>
      <c r="C37" s="113">
        <v>2338</v>
      </c>
      <c r="D37" s="114">
        <v>-0.16320687186828919</v>
      </c>
      <c r="E37" s="113">
        <v>0</v>
      </c>
      <c r="F37" s="114">
        <f t="shared" si="3"/>
        <v>-1</v>
      </c>
      <c r="G37" s="113">
        <v>1838</v>
      </c>
      <c r="H37" s="114" t="str">
        <f t="shared" si="3"/>
        <v>-</v>
      </c>
      <c r="I37" s="113">
        <v>2342</v>
      </c>
      <c r="J37" s="114">
        <f t="shared" si="3"/>
        <v>0.27421109902067475</v>
      </c>
      <c r="K37" s="113">
        <v>2765</v>
      </c>
      <c r="L37" s="114">
        <f t="shared" si="3"/>
        <v>0.18061485909479069</v>
      </c>
      <c r="M37" s="113"/>
      <c r="N37" s="114"/>
      <c r="O37" s="114"/>
    </row>
    <row r="38" spans="2:15" x14ac:dyDescent="0.25">
      <c r="B38" s="112" t="s">
        <v>81</v>
      </c>
      <c r="C38" s="113">
        <v>3196</v>
      </c>
      <c r="D38" s="114">
        <v>-0.1607142857142857</v>
      </c>
      <c r="E38" s="113">
        <v>1055</v>
      </c>
      <c r="F38" s="114">
        <f t="shared" si="3"/>
        <v>-0.66989987484355451</v>
      </c>
      <c r="G38" s="113">
        <v>2316</v>
      </c>
      <c r="H38" s="114">
        <f t="shared" si="3"/>
        <v>1.195260663507109</v>
      </c>
      <c r="I38" s="113">
        <v>3343</v>
      </c>
      <c r="J38" s="114">
        <f t="shared" si="3"/>
        <v>0.44343696027633861</v>
      </c>
      <c r="K38" s="113">
        <v>3033</v>
      </c>
      <c r="L38" s="114">
        <f t="shared" si="3"/>
        <v>-9.2731079868381694E-2</v>
      </c>
      <c r="M38" s="113"/>
      <c r="N38" s="114"/>
      <c r="O38" s="114"/>
    </row>
    <row r="39" spans="2:15" x14ac:dyDescent="0.25">
      <c r="B39" s="112" t="s">
        <v>83</v>
      </c>
      <c r="C39" s="113">
        <v>2946</v>
      </c>
      <c r="D39" s="114">
        <v>-3.7199864727764931E-3</v>
      </c>
      <c r="E39" s="113">
        <v>220</v>
      </c>
      <c r="F39" s="114">
        <f t="shared" si="3"/>
        <v>-0.92532247114731836</v>
      </c>
      <c r="G39" s="113">
        <v>2289</v>
      </c>
      <c r="H39" s="114">
        <f t="shared" si="3"/>
        <v>9.4045454545454543</v>
      </c>
      <c r="I39" s="113">
        <v>3143</v>
      </c>
      <c r="J39" s="114">
        <f t="shared" si="3"/>
        <v>0.37308868501529058</v>
      </c>
      <c r="K39" s="113">
        <v>3673</v>
      </c>
      <c r="L39" s="114">
        <f t="shared" si="3"/>
        <v>0.16862869869551389</v>
      </c>
      <c r="M39" s="113"/>
      <c r="N39" s="114"/>
      <c r="O39" s="114"/>
    </row>
    <row r="40" spans="2:15" x14ac:dyDescent="0.25">
      <c r="B40" s="112" t="s">
        <v>85</v>
      </c>
      <c r="C40" s="113">
        <v>2763</v>
      </c>
      <c r="D40" s="114">
        <v>-0.14458204334365321</v>
      </c>
      <c r="E40" s="113">
        <v>283</v>
      </c>
      <c r="F40" s="114">
        <f t="shared" si="3"/>
        <v>-0.89757509952949688</v>
      </c>
      <c r="G40" s="113">
        <v>3184</v>
      </c>
      <c r="H40" s="114">
        <f t="shared" si="3"/>
        <v>10.250883392226148</v>
      </c>
      <c r="I40" s="113">
        <v>3407</v>
      </c>
      <c r="J40" s="114">
        <f t="shared" si="3"/>
        <v>7.0037688442211143E-2</v>
      </c>
      <c r="K40" s="113">
        <v>4198</v>
      </c>
      <c r="L40" s="114">
        <f t="shared" si="3"/>
        <v>0.23216906369239809</v>
      </c>
      <c r="M40" s="113"/>
      <c r="N40" s="114"/>
      <c r="O40" s="114"/>
    </row>
    <row r="41" spans="2:15" x14ac:dyDescent="0.25">
      <c r="B41" s="112" t="s">
        <v>87</v>
      </c>
      <c r="C41" s="113">
        <v>3908</v>
      </c>
      <c r="D41" s="114">
        <v>-1.8337101230846531E-2</v>
      </c>
      <c r="E41" s="113">
        <v>452</v>
      </c>
      <c r="F41" s="114">
        <f t="shared" si="3"/>
        <v>-0.88433981576253839</v>
      </c>
      <c r="G41" s="113">
        <v>2997</v>
      </c>
      <c r="H41" s="114">
        <f t="shared" si="3"/>
        <v>5.6305309734513278</v>
      </c>
      <c r="I41" s="113">
        <v>3973</v>
      </c>
      <c r="J41" s="114">
        <f t="shared" si="3"/>
        <v>0.32565899232565898</v>
      </c>
      <c r="K41" s="113">
        <v>4299</v>
      </c>
      <c r="L41" s="114">
        <f t="shared" si="3"/>
        <v>8.2053863579159225E-2</v>
      </c>
      <c r="M41" s="113"/>
      <c r="N41" s="114"/>
      <c r="O41" s="114"/>
    </row>
    <row r="42" spans="2:15" x14ac:dyDescent="0.25">
      <c r="B42" s="112" t="s">
        <v>89</v>
      </c>
      <c r="C42" s="113">
        <v>3115</v>
      </c>
      <c r="D42" s="114">
        <v>-0.19716494845360821</v>
      </c>
      <c r="E42" s="113">
        <v>469</v>
      </c>
      <c r="F42" s="114">
        <f t="shared" si="3"/>
        <v>-0.84943820224719102</v>
      </c>
      <c r="G42" s="113">
        <v>2479</v>
      </c>
      <c r="H42" s="114">
        <f t="shared" si="3"/>
        <v>4.2857142857142856</v>
      </c>
      <c r="I42" s="113">
        <v>4607</v>
      </c>
      <c r="J42" s="114">
        <f t="shared" si="3"/>
        <v>0.85841064945542556</v>
      </c>
      <c r="K42" s="113">
        <v>5428</v>
      </c>
      <c r="L42" s="114">
        <f t="shared" si="3"/>
        <v>0.17820707618840892</v>
      </c>
      <c r="M42" s="113"/>
      <c r="N42" s="114"/>
      <c r="O42" s="114"/>
    </row>
    <row r="43" spans="2:15" ht="15.75" x14ac:dyDescent="0.25">
      <c r="B43" s="115" t="s">
        <v>26</v>
      </c>
      <c r="C43" s="116">
        <v>38821</v>
      </c>
      <c r="D43" s="117">
        <v>-5.2383625845192516E-2</v>
      </c>
      <c r="E43" s="116">
        <v>10755</v>
      </c>
      <c r="F43" s="117">
        <f t="shared" si="3"/>
        <v>-0.722959223100899</v>
      </c>
      <c r="G43" s="116">
        <v>20161</v>
      </c>
      <c r="H43" s="117">
        <f t="shared" si="3"/>
        <v>0.87456996745699667</v>
      </c>
      <c r="I43" s="116">
        <v>37638</v>
      </c>
      <c r="J43" s="117">
        <f t="shared" si="3"/>
        <v>0.86687168295223449</v>
      </c>
      <c r="K43" s="116">
        <v>50521</v>
      </c>
      <c r="L43" s="117">
        <f t="shared" si="3"/>
        <v>0.34228705032148365</v>
      </c>
      <c r="M43" s="116">
        <v>20584</v>
      </c>
      <c r="N43" s="117">
        <v>-0.1459984234327677</v>
      </c>
      <c r="O43" s="117">
        <v>0.16083916083916083</v>
      </c>
    </row>
    <row r="44" spans="2:15" ht="6" customHeight="1" x14ac:dyDescent="0.25"/>
    <row r="45" spans="2:15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5" x14ac:dyDescent="0.25">
      <c r="K46" s="77"/>
    </row>
    <row r="49" spans="2:16" ht="48.75" customHeight="1" thickBot="1" x14ac:dyDescent="0.3">
      <c r="B49" s="300" t="s">
        <v>230</v>
      </c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1" t="s">
        <v>110</v>
      </c>
    </row>
    <row r="50" spans="2:16" ht="10.5" customHeight="1" thickBot="1" x14ac:dyDescent="0.3">
      <c r="B50" s="104"/>
      <c r="C50" s="105"/>
      <c r="D50" s="104"/>
      <c r="E50" s="104"/>
      <c r="F50" s="104"/>
      <c r="G50" s="104"/>
      <c r="H50" s="104"/>
      <c r="I50" s="104"/>
      <c r="J50" s="104"/>
      <c r="K50" s="104"/>
      <c r="L50" s="104"/>
      <c r="M50" s="4"/>
      <c r="N50" s="4"/>
      <c r="P50" s="1" t="s">
        <v>111</v>
      </c>
    </row>
    <row r="51" spans="2:16" ht="22.5" thickTop="1" thickBot="1" x14ac:dyDescent="0.3">
      <c r="B51" s="119" t="s">
        <v>92</v>
      </c>
      <c r="C51" s="349" t="s">
        <v>28</v>
      </c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1"/>
    </row>
    <row r="52" spans="2:16" ht="22.5" thickTop="1" thickBot="1" x14ac:dyDescent="0.3">
      <c r="B52" s="107"/>
      <c r="C52" s="352">
        <f>2019</f>
        <v>2019</v>
      </c>
      <c r="D52" s="353"/>
      <c r="E52" s="354">
        <v>2020</v>
      </c>
      <c r="F52" s="353"/>
      <c r="G52" s="354">
        <v>2021</v>
      </c>
      <c r="H52" s="353"/>
      <c r="I52" s="354">
        <v>2022</v>
      </c>
      <c r="J52" s="353"/>
      <c r="K52" s="354">
        <v>2023</v>
      </c>
      <c r="L52" s="353"/>
      <c r="M52" s="354">
        <v>2024</v>
      </c>
      <c r="N52" s="355"/>
      <c r="O52" s="356"/>
    </row>
    <row r="53" spans="2:16" ht="16.5" thickTop="1" thickBot="1" x14ac:dyDescent="0.3">
      <c r="B53" s="83"/>
      <c r="C53" s="109" t="s">
        <v>65</v>
      </c>
      <c r="D53" s="110" t="str">
        <f>CONCATENATE("var ",RIGHT(2019,2),"/",RIGHT(2018,2))</f>
        <v>var 19/18</v>
      </c>
      <c r="E53" s="111" t="s">
        <v>65</v>
      </c>
      <c r="F53" s="110" t="str">
        <f>CONCATENATE("var ",RIGHT(E52,2),"/",RIGHT(E52-1,2))</f>
        <v>var 20/19</v>
      </c>
      <c r="G53" s="111" t="s">
        <v>65</v>
      </c>
      <c r="H53" s="110" t="str">
        <f>CONCATENATE("var ",RIGHT(G52,2),"/",RIGHT(G52-1,2))</f>
        <v>var 21/20</v>
      </c>
      <c r="I53" s="111" t="s">
        <v>65</v>
      </c>
      <c r="J53" s="110" t="str">
        <f>CONCATENATE("var ",RIGHT(I52,2),"/",RIGHT(I52-1,2))</f>
        <v>var 22/21</v>
      </c>
      <c r="K53" s="111" t="s">
        <v>65</v>
      </c>
      <c r="L53" s="110" t="str">
        <f>CONCATENATE("var ",RIGHT(K52,2),"/",RIGHT(K52-1,2))</f>
        <v>var 23/22</v>
      </c>
      <c r="M53" s="111" t="s">
        <v>65</v>
      </c>
      <c r="N53" s="110" t="str">
        <f>CONCATENATE("var ",RIGHT(M52,2),"/",RIGHT(M52-1,2))</f>
        <v>var 24/23</v>
      </c>
      <c r="O53" s="110" t="str">
        <f>CONCATENATE("var ",RIGHT(M52,2),"/",RIGHT(2019,2))</f>
        <v>var 24/19</v>
      </c>
    </row>
    <row r="54" spans="2:16" x14ac:dyDescent="0.25">
      <c r="B54" s="112" t="s">
        <v>67</v>
      </c>
      <c r="C54" s="113">
        <v>583</v>
      </c>
      <c r="D54" s="114">
        <v>8.163265306122458E-2</v>
      </c>
      <c r="E54" s="113">
        <v>748</v>
      </c>
      <c r="F54" s="114">
        <f t="shared" ref="F54:L66" si="6">IFERROR(E54/C54-1,"-")</f>
        <v>0.28301886792452824</v>
      </c>
      <c r="G54" s="113">
        <f>G9-G31</f>
        <v>0</v>
      </c>
      <c r="H54" s="114">
        <f t="shared" si="6"/>
        <v>-1</v>
      </c>
      <c r="I54" s="113">
        <f>I9-I31</f>
        <v>0</v>
      </c>
      <c r="J54" s="114" t="str">
        <f t="shared" si="6"/>
        <v>-</v>
      </c>
      <c r="K54" s="113">
        <f>K9-K31</f>
        <v>58</v>
      </c>
      <c r="L54" s="114" t="str">
        <f t="shared" si="6"/>
        <v>-</v>
      </c>
      <c r="M54" s="113">
        <f>M9-M31</f>
        <v>50</v>
      </c>
      <c r="N54" s="114">
        <f t="shared" ref="N54:N58" si="7">IFERROR(M54/K54-1,"-")</f>
        <v>-0.13793103448275867</v>
      </c>
      <c r="O54" s="114">
        <f>M54/C54-1</f>
        <v>-0.91423670668953694</v>
      </c>
    </row>
    <row r="55" spans="2:16" x14ac:dyDescent="0.25">
      <c r="B55" s="112" t="s">
        <v>69</v>
      </c>
      <c r="C55" s="113">
        <v>305</v>
      </c>
      <c r="D55" s="114">
        <v>-0.24504950495049505</v>
      </c>
      <c r="E55" s="113">
        <v>800</v>
      </c>
      <c r="F55" s="114">
        <f t="shared" si="6"/>
        <v>1.622950819672131</v>
      </c>
      <c r="G55" s="113">
        <f t="shared" ref="G55:I66" si="8">G10-G32</f>
        <v>0</v>
      </c>
      <c r="H55" s="114">
        <f t="shared" si="6"/>
        <v>-1</v>
      </c>
      <c r="I55" s="113">
        <f t="shared" si="8"/>
        <v>0</v>
      </c>
      <c r="J55" s="114" t="str">
        <f t="shared" si="6"/>
        <v>-</v>
      </c>
      <c r="K55" s="113">
        <f t="shared" ref="K55" si="9">K10-K32</f>
        <v>57</v>
      </c>
      <c r="L55" s="114" t="str">
        <f t="shared" si="6"/>
        <v>-</v>
      </c>
      <c r="M55" s="113">
        <f t="shared" ref="M55" si="10">M10-M32</f>
        <v>59</v>
      </c>
      <c r="N55" s="114">
        <f t="shared" si="7"/>
        <v>3.5087719298245723E-2</v>
      </c>
      <c r="O55" s="114">
        <f>IFERROR(M55/C55-1,"-")</f>
        <v>-0.80655737704918029</v>
      </c>
    </row>
    <row r="56" spans="2:16" x14ac:dyDescent="0.25">
      <c r="B56" s="112" t="s">
        <v>71</v>
      </c>
      <c r="C56" s="113">
        <v>380</v>
      </c>
      <c r="D56" s="114">
        <v>-0.42073170731707321</v>
      </c>
      <c r="E56" s="113">
        <v>330</v>
      </c>
      <c r="F56" s="114">
        <f t="shared" si="6"/>
        <v>-0.13157894736842102</v>
      </c>
      <c r="G56" s="113">
        <f t="shared" si="8"/>
        <v>0</v>
      </c>
      <c r="H56" s="114">
        <f t="shared" si="6"/>
        <v>-1</v>
      </c>
      <c r="I56" s="113">
        <f t="shared" si="8"/>
        <v>0</v>
      </c>
      <c r="J56" s="114" t="str">
        <f t="shared" si="6"/>
        <v>-</v>
      </c>
      <c r="K56" s="113">
        <f t="shared" ref="K56" si="11">K11-K33</f>
        <v>60</v>
      </c>
      <c r="L56" s="114" t="str">
        <f t="shared" si="6"/>
        <v>-</v>
      </c>
      <c r="M56" s="113">
        <f t="shared" ref="M56" si="12">M11-M33</f>
        <v>77</v>
      </c>
      <c r="N56" s="114">
        <f t="shared" si="7"/>
        <v>0.28333333333333344</v>
      </c>
      <c r="O56" s="114">
        <f t="shared" ref="O56:O58" si="13">IFERROR(M56/C56-1,"-")</f>
        <v>-0.79736842105263162</v>
      </c>
    </row>
    <row r="57" spans="2:16" x14ac:dyDescent="0.25">
      <c r="B57" s="112" t="s">
        <v>73</v>
      </c>
      <c r="C57" s="113">
        <v>259</v>
      </c>
      <c r="D57" s="114">
        <v>-0.28453038674033149</v>
      </c>
      <c r="E57" s="113">
        <v>0</v>
      </c>
      <c r="F57" s="114">
        <f t="shared" si="6"/>
        <v>-1</v>
      </c>
      <c r="G57" s="113">
        <f t="shared" si="8"/>
        <v>0</v>
      </c>
      <c r="H57" s="114" t="str">
        <f t="shared" si="6"/>
        <v>-</v>
      </c>
      <c r="I57" s="113">
        <f t="shared" si="8"/>
        <v>0</v>
      </c>
      <c r="J57" s="114" t="str">
        <f t="shared" si="6"/>
        <v>-</v>
      </c>
      <c r="K57" s="113">
        <f t="shared" ref="K57" si="14">K12-K34</f>
        <v>56</v>
      </c>
      <c r="L57" s="114" t="str">
        <f t="shared" si="6"/>
        <v>-</v>
      </c>
      <c r="M57" s="113">
        <f t="shared" ref="M57" si="15">M12-M34</f>
        <v>47</v>
      </c>
      <c r="N57" s="114">
        <f t="shared" si="7"/>
        <v>-0.1607142857142857</v>
      </c>
      <c r="O57" s="114">
        <f t="shared" si="13"/>
        <v>-0.81853281853281856</v>
      </c>
    </row>
    <row r="58" spans="2:16" x14ac:dyDescent="0.25">
      <c r="B58" s="112" t="s">
        <v>75</v>
      </c>
      <c r="C58" s="113">
        <v>589</v>
      </c>
      <c r="D58" s="114">
        <v>-1.1744966442952975E-2</v>
      </c>
      <c r="E58" s="113">
        <v>0</v>
      </c>
      <c r="F58" s="114">
        <f t="shared" si="6"/>
        <v>-1</v>
      </c>
      <c r="G58" s="113">
        <f t="shared" si="8"/>
        <v>0</v>
      </c>
      <c r="H58" s="114" t="str">
        <f t="shared" si="6"/>
        <v>-</v>
      </c>
      <c r="I58" s="113">
        <f t="shared" si="8"/>
        <v>0</v>
      </c>
      <c r="J58" s="114" t="str">
        <f t="shared" si="6"/>
        <v>-</v>
      </c>
      <c r="K58" s="113">
        <f t="shared" ref="K58" si="16">K13-K35</f>
        <v>32</v>
      </c>
      <c r="L58" s="114" t="str">
        <f t="shared" si="6"/>
        <v>-</v>
      </c>
      <c r="M58" s="113">
        <f t="shared" ref="M58" si="17">M13-M35</f>
        <v>37</v>
      </c>
      <c r="N58" s="114">
        <f t="shared" si="7"/>
        <v>0.15625</v>
      </c>
      <c r="O58" s="114">
        <f t="shared" si="13"/>
        <v>-0.93718166383701185</v>
      </c>
    </row>
    <row r="59" spans="2:16" x14ac:dyDescent="0.25">
      <c r="B59" s="112" t="s">
        <v>77</v>
      </c>
      <c r="C59" s="113">
        <v>518</v>
      </c>
      <c r="D59" s="114">
        <v>0.28217821782178221</v>
      </c>
      <c r="E59" s="113">
        <v>0</v>
      </c>
      <c r="F59" s="114">
        <f t="shared" si="6"/>
        <v>-1</v>
      </c>
      <c r="G59" s="113">
        <f t="shared" si="8"/>
        <v>0</v>
      </c>
      <c r="H59" s="114" t="str">
        <f t="shared" si="6"/>
        <v>-</v>
      </c>
      <c r="I59" s="113">
        <f t="shared" si="8"/>
        <v>0</v>
      </c>
      <c r="J59" s="114" t="str">
        <f t="shared" si="6"/>
        <v>-</v>
      </c>
      <c r="K59" s="113">
        <f t="shared" ref="K59" si="18">K14-K36</f>
        <v>58</v>
      </c>
      <c r="L59" s="114" t="str">
        <f t="shared" si="6"/>
        <v>-</v>
      </c>
      <c r="M59" s="113"/>
      <c r="N59" s="114"/>
      <c r="O59" s="114"/>
    </row>
    <row r="60" spans="2:16" x14ac:dyDescent="0.25">
      <c r="B60" s="112" t="s">
        <v>79</v>
      </c>
      <c r="C60" s="113">
        <v>851</v>
      </c>
      <c r="D60" s="114">
        <v>1.5945121951219514</v>
      </c>
      <c r="E60" s="113">
        <v>0</v>
      </c>
      <c r="F60" s="114">
        <f t="shared" si="6"/>
        <v>-1</v>
      </c>
      <c r="G60" s="113">
        <f t="shared" si="8"/>
        <v>0</v>
      </c>
      <c r="H60" s="114" t="str">
        <f t="shared" si="6"/>
        <v>-</v>
      </c>
      <c r="I60" s="113">
        <f t="shared" si="8"/>
        <v>0</v>
      </c>
      <c r="J60" s="114" t="str">
        <f t="shared" si="6"/>
        <v>-</v>
      </c>
      <c r="K60" s="113">
        <f t="shared" ref="K60" si="19">K15-K37</f>
        <v>35</v>
      </c>
      <c r="L60" s="114" t="str">
        <f t="shared" si="6"/>
        <v>-</v>
      </c>
      <c r="M60" s="113"/>
      <c r="N60" s="114"/>
      <c r="O60" s="114"/>
    </row>
    <row r="61" spans="2:16" x14ac:dyDescent="0.25">
      <c r="B61" s="112" t="s">
        <v>81</v>
      </c>
      <c r="C61" s="113">
        <v>312</v>
      </c>
      <c r="D61" s="114">
        <v>-0.53223388305847075</v>
      </c>
      <c r="E61" s="113">
        <v>0</v>
      </c>
      <c r="F61" s="114">
        <f t="shared" si="6"/>
        <v>-1</v>
      </c>
      <c r="G61" s="113">
        <f t="shared" si="8"/>
        <v>0</v>
      </c>
      <c r="H61" s="114" t="str">
        <f t="shared" si="6"/>
        <v>-</v>
      </c>
      <c r="I61" s="113">
        <f t="shared" si="8"/>
        <v>0</v>
      </c>
      <c r="J61" s="114" t="str">
        <f t="shared" si="6"/>
        <v>-</v>
      </c>
      <c r="K61" s="113">
        <f t="shared" ref="K61" si="20">K16-K38</f>
        <v>47</v>
      </c>
      <c r="L61" s="114" t="str">
        <f t="shared" si="6"/>
        <v>-</v>
      </c>
      <c r="M61" s="113"/>
      <c r="N61" s="114"/>
      <c r="O61" s="114"/>
    </row>
    <row r="62" spans="2:16" x14ac:dyDescent="0.25">
      <c r="B62" s="112" t="s">
        <v>83</v>
      </c>
      <c r="C62" s="113">
        <v>548</v>
      </c>
      <c r="D62" s="114">
        <v>8.3003952569169925E-2</v>
      </c>
      <c r="E62" s="113">
        <v>0</v>
      </c>
      <c r="F62" s="114">
        <f t="shared" si="6"/>
        <v>-1</v>
      </c>
      <c r="G62" s="113">
        <f t="shared" si="8"/>
        <v>0</v>
      </c>
      <c r="H62" s="114" t="str">
        <f t="shared" si="6"/>
        <v>-</v>
      </c>
      <c r="I62" s="113">
        <f t="shared" si="8"/>
        <v>0</v>
      </c>
      <c r="J62" s="114" t="str">
        <f t="shared" si="6"/>
        <v>-</v>
      </c>
      <c r="K62" s="113">
        <f t="shared" ref="K62" si="21">K17-K39</f>
        <v>61</v>
      </c>
      <c r="L62" s="114" t="str">
        <f t="shared" si="6"/>
        <v>-</v>
      </c>
      <c r="M62" s="113"/>
      <c r="N62" s="114"/>
      <c r="O62" s="114"/>
    </row>
    <row r="63" spans="2:16" x14ac:dyDescent="0.25">
      <c r="B63" s="112" t="s">
        <v>85</v>
      </c>
      <c r="C63" s="113">
        <v>726</v>
      </c>
      <c r="D63" s="114">
        <v>0.9621621621621621</v>
      </c>
      <c r="E63" s="113">
        <v>0</v>
      </c>
      <c r="F63" s="114">
        <f t="shared" si="6"/>
        <v>-1</v>
      </c>
      <c r="G63" s="113">
        <f t="shared" si="8"/>
        <v>0</v>
      </c>
      <c r="H63" s="114" t="str">
        <f t="shared" si="6"/>
        <v>-</v>
      </c>
      <c r="I63" s="113">
        <f t="shared" si="8"/>
        <v>0</v>
      </c>
      <c r="J63" s="114" t="str">
        <f t="shared" si="6"/>
        <v>-</v>
      </c>
      <c r="K63" s="113">
        <f t="shared" ref="K63" si="22">K18-K40</f>
        <v>50</v>
      </c>
      <c r="L63" s="114" t="str">
        <f t="shared" si="6"/>
        <v>-</v>
      </c>
      <c r="M63" s="113"/>
      <c r="N63" s="114"/>
      <c r="O63" s="114"/>
    </row>
    <row r="64" spans="2:16" x14ac:dyDescent="0.25">
      <c r="B64" s="112" t="s">
        <v>87</v>
      </c>
      <c r="C64" s="113">
        <v>672</v>
      </c>
      <c r="D64" s="114">
        <v>0.16464471403812819</v>
      </c>
      <c r="E64" s="113">
        <v>0</v>
      </c>
      <c r="F64" s="114">
        <f t="shared" si="6"/>
        <v>-1</v>
      </c>
      <c r="G64" s="113">
        <f t="shared" si="8"/>
        <v>0</v>
      </c>
      <c r="H64" s="114" t="str">
        <f t="shared" si="6"/>
        <v>-</v>
      </c>
      <c r="I64" s="113">
        <f t="shared" si="8"/>
        <v>45</v>
      </c>
      <c r="J64" s="114" t="str">
        <f t="shared" si="6"/>
        <v>-</v>
      </c>
      <c r="K64" s="113">
        <f t="shared" ref="K64" si="23">K19-K41</f>
        <v>67</v>
      </c>
      <c r="L64" s="114">
        <f t="shared" si="6"/>
        <v>0.48888888888888893</v>
      </c>
      <c r="M64" s="113"/>
      <c r="N64" s="114"/>
      <c r="O64" s="114"/>
    </row>
    <row r="65" spans="2:15" x14ac:dyDescent="0.25">
      <c r="B65" s="112" t="s">
        <v>89</v>
      </c>
      <c r="C65" s="113">
        <v>512</v>
      </c>
      <c r="D65" s="114">
        <v>-0.22188449848024316</v>
      </c>
      <c r="E65" s="113">
        <v>0</v>
      </c>
      <c r="F65" s="114">
        <f t="shared" si="6"/>
        <v>-1</v>
      </c>
      <c r="G65" s="113">
        <f t="shared" si="8"/>
        <v>0</v>
      </c>
      <c r="H65" s="114" t="str">
        <f t="shared" si="6"/>
        <v>-</v>
      </c>
      <c r="I65" s="113">
        <f t="shared" si="8"/>
        <v>68</v>
      </c>
      <c r="J65" s="114" t="str">
        <f t="shared" si="6"/>
        <v>-</v>
      </c>
      <c r="K65" s="113">
        <f t="shared" ref="K65" si="24">K20-K42</f>
        <v>64</v>
      </c>
      <c r="L65" s="114">
        <f t="shared" si="6"/>
        <v>-5.8823529411764719E-2</v>
      </c>
      <c r="M65" s="113"/>
      <c r="N65" s="114"/>
      <c r="O65" s="114"/>
    </row>
    <row r="66" spans="2:15" ht="15.75" x14ac:dyDescent="0.25">
      <c r="B66" s="115" t="s">
        <v>26</v>
      </c>
      <c r="C66" s="116">
        <v>6255</v>
      </c>
      <c r="D66" s="117">
        <v>3.0987308389649026E-2</v>
      </c>
      <c r="E66" s="116">
        <v>1878</v>
      </c>
      <c r="F66" s="117">
        <f t="shared" si="6"/>
        <v>-0.69976019184652283</v>
      </c>
      <c r="G66" s="116">
        <f t="shared" si="8"/>
        <v>0</v>
      </c>
      <c r="H66" s="117">
        <f t="shared" si="6"/>
        <v>-1</v>
      </c>
      <c r="I66" s="116">
        <f t="shared" si="8"/>
        <v>113</v>
      </c>
      <c r="J66" s="117" t="str">
        <f t="shared" si="6"/>
        <v>-</v>
      </c>
      <c r="K66" s="116">
        <f t="shared" ref="K66" si="25">K21-K43</f>
        <v>645</v>
      </c>
      <c r="L66" s="117">
        <f t="shared" si="6"/>
        <v>4.7079646017699117</v>
      </c>
      <c r="M66" s="116">
        <f t="shared" ref="M66" si="26">M21-M43</f>
        <v>270</v>
      </c>
      <c r="N66" s="117">
        <v>0.54285714285714293</v>
      </c>
      <c r="O66" s="117">
        <v>-0.8724007561436673</v>
      </c>
    </row>
    <row r="67" spans="2:15" ht="6" customHeight="1" x14ac:dyDescent="0.25"/>
    <row r="68" spans="2:15" x14ac:dyDescent="0.25">
      <c r="B68" s="103" t="s">
        <v>51</v>
      </c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</row>
    <row r="69" spans="2:15" x14ac:dyDescent="0.25">
      <c r="K69" s="118"/>
    </row>
    <row r="71" spans="2:15" x14ac:dyDescent="0.25">
      <c r="C71" s="118"/>
      <c r="K71" s="118"/>
    </row>
  </sheetData>
  <mergeCells count="24">
    <mergeCell ref="B49:O49"/>
    <mergeCell ref="C51:O51"/>
    <mergeCell ref="C52:D52"/>
    <mergeCell ref="E52:F52"/>
    <mergeCell ref="G52:H52"/>
    <mergeCell ref="I52:J52"/>
    <mergeCell ref="K52:L52"/>
    <mergeCell ref="M52:O52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14748-3127-4E60-8FAE-AB4B90891DF9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0" t="s">
        <v>231</v>
      </c>
      <c r="C4" s="300"/>
      <c r="D4" s="300"/>
      <c r="E4" s="1" t="s">
        <v>62</v>
      </c>
    </row>
    <row r="5" spans="1:5" ht="10.5" customHeight="1" thickBot="1" x14ac:dyDescent="0.3">
      <c r="B5" s="104"/>
      <c r="C5" s="105"/>
      <c r="D5" s="104"/>
      <c r="E5" s="1" t="s">
        <v>63</v>
      </c>
    </row>
    <row r="6" spans="1:5" ht="22.5" thickTop="1" thickBot="1" x14ac:dyDescent="0.3">
      <c r="B6" s="106" t="s">
        <v>26</v>
      </c>
      <c r="C6" s="349" t="s">
        <v>128</v>
      </c>
      <c r="D6" s="350"/>
    </row>
    <row r="7" spans="1:5" ht="16.5" thickTop="1" thickBot="1" x14ac:dyDescent="0.3">
      <c r="B7" s="83"/>
      <c r="C7" s="109" t="s">
        <v>134</v>
      </c>
      <c r="D7" s="110" t="s">
        <v>135</v>
      </c>
    </row>
    <row r="8" spans="1:5" x14ac:dyDescent="0.25">
      <c r="A8" s="1" t="s">
        <v>66</v>
      </c>
      <c r="B8" s="112">
        <v>2023</v>
      </c>
      <c r="C8" s="113">
        <v>51166</v>
      </c>
      <c r="D8" s="114">
        <f t="shared" ref="D8:D9" si="0">C8/C9-1</f>
        <v>0.3553548250377474</v>
      </c>
    </row>
    <row r="9" spans="1:5" x14ac:dyDescent="0.25">
      <c r="A9" s="1"/>
      <c r="B9" s="112">
        <v>2022</v>
      </c>
      <c r="C9" s="113">
        <v>37751</v>
      </c>
      <c r="D9" s="114">
        <f t="shared" si="0"/>
        <v>0.87247656366251669</v>
      </c>
    </row>
    <row r="10" spans="1:5" x14ac:dyDescent="0.25">
      <c r="A10" s="1"/>
      <c r="B10" s="112">
        <v>2021</v>
      </c>
      <c r="C10" s="113">
        <v>20161</v>
      </c>
      <c r="D10" s="114">
        <f>C10/C11-1</f>
        <v>0.59589962795852136</v>
      </c>
    </row>
    <row r="11" spans="1:5" x14ac:dyDescent="0.25">
      <c r="A11" s="1" t="s">
        <v>68</v>
      </c>
      <c r="B11" s="112">
        <v>2020</v>
      </c>
      <c r="C11" s="113">
        <v>12633</v>
      </c>
      <c r="D11" s="114">
        <f t="shared" ref="D11:D20" si="1">C11/C12-1</f>
        <v>-0.71973999467565886</v>
      </c>
    </row>
    <row r="12" spans="1:5" x14ac:dyDescent="0.25">
      <c r="A12" s="1" t="s">
        <v>70</v>
      </c>
      <c r="B12" s="112">
        <v>2019</v>
      </c>
      <c r="C12" s="113">
        <v>45076</v>
      </c>
      <c r="D12" s="114">
        <f t="shared" si="1"/>
        <v>-4.1629459539907265E-2</v>
      </c>
    </row>
    <row r="13" spans="1:5" x14ac:dyDescent="0.25">
      <c r="A13" s="1" t="s">
        <v>72</v>
      </c>
      <c r="B13" s="112">
        <v>2018</v>
      </c>
      <c r="C13" s="113">
        <v>47034</v>
      </c>
      <c r="D13" s="114">
        <f t="shared" si="1"/>
        <v>-0.13403542364767829</v>
      </c>
    </row>
    <row r="14" spans="1:5" x14ac:dyDescent="0.25">
      <c r="A14" s="1" t="s">
        <v>74</v>
      </c>
      <c r="B14" s="112">
        <v>2017</v>
      </c>
      <c r="C14" s="113">
        <v>54314</v>
      </c>
      <c r="D14" s="114">
        <f>C14/C15-1</f>
        <v>-1.1953143676787237E-3</v>
      </c>
    </row>
    <row r="15" spans="1:5" x14ac:dyDescent="0.25">
      <c r="A15" s="1" t="s">
        <v>76</v>
      </c>
      <c r="B15" s="112">
        <v>2016</v>
      </c>
      <c r="C15" s="113">
        <v>54379</v>
      </c>
      <c r="D15" s="114">
        <f>C15/C16-1</f>
        <v>0.14431514488331465</v>
      </c>
    </row>
    <row r="16" spans="1:5" x14ac:dyDescent="0.25">
      <c r="A16" s="1" t="s">
        <v>78</v>
      </c>
      <c r="B16" s="112">
        <v>2015</v>
      </c>
      <c r="C16" s="113">
        <v>47521</v>
      </c>
      <c r="D16" s="114">
        <f t="shared" si="1"/>
        <v>-0.22950580452688241</v>
      </c>
    </row>
    <row r="17" spans="1:5" x14ac:dyDescent="0.25">
      <c r="A17" s="1" t="s">
        <v>80</v>
      </c>
      <c r="B17" s="112">
        <v>2014</v>
      </c>
      <c r="C17" s="113">
        <v>61676</v>
      </c>
      <c r="D17" s="114">
        <f t="shared" si="1"/>
        <v>0.16216318070472968</v>
      </c>
    </row>
    <row r="18" spans="1:5" x14ac:dyDescent="0.25">
      <c r="A18" s="1" t="s">
        <v>82</v>
      </c>
      <c r="B18" s="112">
        <v>2013</v>
      </c>
      <c r="C18" s="113">
        <v>53070</v>
      </c>
      <c r="D18" s="114">
        <f t="shared" si="1"/>
        <v>5.9519296383350184E-3</v>
      </c>
    </row>
    <row r="19" spans="1:5" x14ac:dyDescent="0.25">
      <c r="A19" s="1" t="s">
        <v>84</v>
      </c>
      <c r="B19" s="112">
        <v>2012</v>
      </c>
      <c r="C19" s="113">
        <v>52756</v>
      </c>
      <c r="D19" s="114">
        <f>C19/C20-1</f>
        <v>1.0056353528262729E-3</v>
      </c>
    </row>
    <row r="20" spans="1:5" x14ac:dyDescent="0.25">
      <c r="A20" s="1" t="s">
        <v>86</v>
      </c>
      <c r="B20" s="112">
        <v>2011</v>
      </c>
      <c r="C20" s="113">
        <v>52703</v>
      </c>
      <c r="D20" s="114">
        <f t="shared" si="1"/>
        <v>4.8106753639328703E-2</v>
      </c>
    </row>
    <row r="21" spans="1:5" x14ac:dyDescent="0.25">
      <c r="A21" s="1" t="s">
        <v>88</v>
      </c>
      <c r="B21" s="112">
        <v>2010</v>
      </c>
      <c r="C21" s="113">
        <v>50284</v>
      </c>
      <c r="D21" s="114"/>
    </row>
    <row r="22" spans="1:5" ht="6" customHeight="1" x14ac:dyDescent="0.25"/>
    <row r="23" spans="1:5" x14ac:dyDescent="0.25">
      <c r="B23" s="103" t="s">
        <v>51</v>
      </c>
      <c r="C23" s="103"/>
      <c r="D23" s="103"/>
    </row>
    <row r="26" spans="1:5" ht="48.75" customHeight="1" thickBot="1" x14ac:dyDescent="0.3">
      <c r="B26" s="300" t="s">
        <v>232</v>
      </c>
      <c r="C26" s="300"/>
      <c r="D26" s="300"/>
      <c r="E26" s="1" t="s">
        <v>90</v>
      </c>
    </row>
    <row r="27" spans="1:5" ht="10.5" customHeight="1" thickBot="1" x14ac:dyDescent="0.3">
      <c r="B27" s="104"/>
      <c r="C27" s="105"/>
      <c r="D27" s="104"/>
      <c r="E27" s="1" t="s">
        <v>91</v>
      </c>
    </row>
    <row r="28" spans="1:5" ht="22.5" thickTop="1" thickBot="1" x14ac:dyDescent="0.3">
      <c r="B28" s="119" t="s">
        <v>92</v>
      </c>
      <c r="C28" s="349" t="s">
        <v>133</v>
      </c>
      <c r="D28" s="350"/>
    </row>
    <row r="29" spans="1:5" ht="16.5" thickTop="1" thickBot="1" x14ac:dyDescent="0.3">
      <c r="B29" s="83"/>
      <c r="C29" s="109" t="s">
        <v>134</v>
      </c>
      <c r="D29" s="110" t="s">
        <v>135</v>
      </c>
    </row>
    <row r="30" spans="1:5" x14ac:dyDescent="0.25">
      <c r="B30" s="112">
        <v>2023</v>
      </c>
      <c r="C30" s="113">
        <v>50521</v>
      </c>
      <c r="D30" s="114">
        <f t="shared" ref="D30:D31" si="2">C30/C31-1</f>
        <v>0.34228705032148365</v>
      </c>
    </row>
    <row r="31" spans="1:5" x14ac:dyDescent="0.25">
      <c r="B31" s="112">
        <v>2022</v>
      </c>
      <c r="C31" s="113">
        <v>37638</v>
      </c>
      <c r="D31" s="114">
        <f t="shared" si="2"/>
        <v>0.86687168295223449</v>
      </c>
    </row>
    <row r="32" spans="1:5" x14ac:dyDescent="0.25">
      <c r="B32" s="112">
        <v>2021</v>
      </c>
      <c r="C32" s="113">
        <v>20161</v>
      </c>
      <c r="D32" s="114">
        <f>C32/C33-1</f>
        <v>0.87456996745699667</v>
      </c>
    </row>
    <row r="33" spans="2:5" x14ac:dyDescent="0.25">
      <c r="B33" s="112">
        <v>2020</v>
      </c>
      <c r="C33" s="113">
        <v>10755</v>
      </c>
      <c r="D33" s="114">
        <f t="shared" ref="D33:D42" si="3">C33/C34-1</f>
        <v>-0.722959223100899</v>
      </c>
    </row>
    <row r="34" spans="2:5" x14ac:dyDescent="0.25">
      <c r="B34" s="112">
        <v>2019</v>
      </c>
      <c r="C34" s="113">
        <v>38821</v>
      </c>
      <c r="D34" s="114">
        <f t="shared" si="3"/>
        <v>-5.2383625845192516E-2</v>
      </c>
    </row>
    <row r="35" spans="2:5" x14ac:dyDescent="0.25">
      <c r="B35" s="112">
        <v>2018</v>
      </c>
      <c r="C35" s="113">
        <v>40967</v>
      </c>
      <c r="D35" s="114">
        <f t="shared" si="3"/>
        <v>-0.13190795050008475</v>
      </c>
    </row>
    <row r="36" spans="2:5" x14ac:dyDescent="0.25">
      <c r="B36" s="112">
        <v>2017</v>
      </c>
      <c r="C36" s="113">
        <v>47192</v>
      </c>
      <c r="D36" s="114">
        <f>C36/C37-1</f>
        <v>-2.6868749355603683E-2</v>
      </c>
    </row>
    <row r="37" spans="2:5" x14ac:dyDescent="0.25">
      <c r="B37" s="112">
        <v>2016</v>
      </c>
      <c r="C37" s="113">
        <v>48495</v>
      </c>
      <c r="D37" s="114">
        <f>C37/C38-1</f>
        <v>0.14604750088621055</v>
      </c>
    </row>
    <row r="38" spans="2:5" x14ac:dyDescent="0.25">
      <c r="B38" s="112">
        <v>2015</v>
      </c>
      <c r="C38" s="113">
        <v>42315</v>
      </c>
      <c r="D38" s="114">
        <f t="shared" si="3"/>
        <v>-0.24697026320004267</v>
      </c>
    </row>
    <row r="39" spans="2:5" x14ac:dyDescent="0.25">
      <c r="B39" s="112">
        <v>2014</v>
      </c>
      <c r="C39" s="113">
        <v>56193</v>
      </c>
      <c r="D39" s="114">
        <f t="shared" si="3"/>
        <v>0.15981424148606815</v>
      </c>
    </row>
    <row r="40" spans="2:5" x14ac:dyDescent="0.25">
      <c r="B40" s="112">
        <v>2013</v>
      </c>
      <c r="C40" s="113">
        <v>48450</v>
      </c>
      <c r="D40" s="114">
        <f t="shared" si="3"/>
        <v>-1.3579819614390143E-2</v>
      </c>
    </row>
    <row r="41" spans="2:5" x14ac:dyDescent="0.25">
      <c r="B41" s="112">
        <v>2012</v>
      </c>
      <c r="C41" s="113">
        <v>49117</v>
      </c>
      <c r="D41" s="114">
        <f>C41/C42-1</f>
        <v>7.8589896171050722E-3</v>
      </c>
    </row>
    <row r="42" spans="2:5" x14ac:dyDescent="0.25">
      <c r="B42" s="112">
        <v>2011</v>
      </c>
      <c r="C42" s="113">
        <v>48734</v>
      </c>
      <c r="D42" s="114">
        <f t="shared" si="3"/>
        <v>2.8078391662974989E-2</v>
      </c>
    </row>
    <row r="43" spans="2:5" x14ac:dyDescent="0.25">
      <c r="B43" s="112">
        <v>2010</v>
      </c>
      <c r="C43" s="113">
        <v>47403</v>
      </c>
      <c r="D43" s="114"/>
    </row>
    <row r="44" spans="2:5" ht="6" customHeight="1" x14ac:dyDescent="0.25"/>
    <row r="45" spans="2:5" x14ac:dyDescent="0.25">
      <c r="B45" s="103" t="s">
        <v>51</v>
      </c>
      <c r="C45" s="103"/>
      <c r="D45" s="103"/>
    </row>
    <row r="48" spans="2:5" ht="48.75" customHeight="1" thickBot="1" x14ac:dyDescent="0.3">
      <c r="B48" s="300" t="s">
        <v>233</v>
      </c>
      <c r="C48" s="300"/>
      <c r="D48" s="300"/>
      <c r="E48" s="1" t="s">
        <v>94</v>
      </c>
    </row>
    <row r="49" spans="1:5" ht="10.5" customHeight="1" thickBot="1" x14ac:dyDescent="0.3">
      <c r="B49" s="104"/>
      <c r="C49" s="105"/>
      <c r="D49" s="104"/>
      <c r="E49" s="1" t="s">
        <v>95</v>
      </c>
    </row>
    <row r="50" spans="1:5" ht="22.5" thickTop="1" thickBot="1" x14ac:dyDescent="0.3">
      <c r="B50" s="107"/>
      <c r="C50" s="349" t="s">
        <v>136</v>
      </c>
      <c r="D50" s="350"/>
    </row>
    <row r="51" spans="1:5" ht="16.5" thickTop="1" thickBot="1" x14ac:dyDescent="0.3">
      <c r="B51" s="83"/>
      <c r="C51" s="109" t="s">
        <v>134</v>
      </c>
      <c r="D51" s="110" t="s">
        <v>135</v>
      </c>
    </row>
    <row r="52" spans="1:5" x14ac:dyDescent="0.25">
      <c r="A52" s="1">
        <v>1</v>
      </c>
      <c r="B52" s="112">
        <v>2023</v>
      </c>
      <c r="C52" s="113">
        <v>0</v>
      </c>
      <c r="D52" s="114" t="e">
        <f t="shared" ref="D52:D53" si="4">C52/C53-1</f>
        <v>#DIV/0!</v>
      </c>
    </row>
    <row r="53" spans="1:5" x14ac:dyDescent="0.25">
      <c r="A53" s="1"/>
      <c r="B53" s="112">
        <v>2022</v>
      </c>
      <c r="C53" s="113">
        <v>0</v>
      </c>
      <c r="D53" s="114" t="e">
        <f t="shared" si="4"/>
        <v>#DIV/0!</v>
      </c>
    </row>
    <row r="54" spans="1:5" x14ac:dyDescent="0.25">
      <c r="A54" s="1"/>
      <c r="B54" s="112">
        <v>2021</v>
      </c>
      <c r="C54" s="113">
        <v>0</v>
      </c>
      <c r="D54" s="114" t="e">
        <f>C54/C55-1</f>
        <v>#DIV/0!</v>
      </c>
    </row>
    <row r="55" spans="1:5" x14ac:dyDescent="0.25">
      <c r="A55" s="1">
        <v>2</v>
      </c>
      <c r="B55" s="112">
        <v>2020</v>
      </c>
      <c r="C55" s="113">
        <v>0</v>
      </c>
      <c r="D55" s="114" t="e">
        <f t="shared" ref="D55:D64" si="5">C55/C56-1</f>
        <v>#DIV/0!</v>
      </c>
    </row>
    <row r="56" spans="1:5" x14ac:dyDescent="0.25">
      <c r="A56" s="1">
        <v>3</v>
      </c>
      <c r="B56" s="112">
        <v>2019</v>
      </c>
      <c r="C56" s="113">
        <v>0</v>
      </c>
      <c r="D56" s="114" t="e">
        <f t="shared" si="5"/>
        <v>#DIV/0!</v>
      </c>
    </row>
    <row r="57" spans="1:5" x14ac:dyDescent="0.25">
      <c r="A57" s="1">
        <v>4</v>
      </c>
      <c r="B57" s="112">
        <v>2018</v>
      </c>
      <c r="C57" s="113">
        <v>0</v>
      </c>
      <c r="D57" s="114" t="e">
        <f t="shared" si="5"/>
        <v>#DIV/0!</v>
      </c>
    </row>
    <row r="58" spans="1:5" x14ac:dyDescent="0.25">
      <c r="A58" s="1">
        <v>5</v>
      </c>
      <c r="B58" s="112">
        <v>2017</v>
      </c>
      <c r="C58" s="113">
        <v>0</v>
      </c>
      <c r="D58" s="114" t="e">
        <f>C58/C59-1</f>
        <v>#DIV/0!</v>
      </c>
    </row>
    <row r="59" spans="1:5" x14ac:dyDescent="0.25">
      <c r="A59" s="1">
        <v>6</v>
      </c>
      <c r="B59" s="112">
        <v>2016</v>
      </c>
      <c r="C59" s="113">
        <v>0</v>
      </c>
      <c r="D59" s="114" t="e">
        <f>C59/C60-1</f>
        <v>#DIV/0!</v>
      </c>
    </row>
    <row r="60" spans="1:5" x14ac:dyDescent="0.25">
      <c r="A60" s="1">
        <v>7</v>
      </c>
      <c r="B60" s="112">
        <v>2015</v>
      </c>
      <c r="C60" s="113">
        <v>0</v>
      </c>
      <c r="D60" s="114">
        <f t="shared" si="5"/>
        <v>-1</v>
      </c>
    </row>
    <row r="61" spans="1:5" x14ac:dyDescent="0.25">
      <c r="A61" s="1">
        <v>8</v>
      </c>
      <c r="B61" s="112">
        <v>2014</v>
      </c>
      <c r="C61" s="113">
        <v>25282</v>
      </c>
      <c r="D61" s="114">
        <f t="shared" si="5"/>
        <v>-3.5774218154080883E-2</v>
      </c>
    </row>
    <row r="62" spans="1:5" x14ac:dyDescent="0.25">
      <c r="A62" s="1">
        <v>9</v>
      </c>
      <c r="B62" s="112">
        <v>2013</v>
      </c>
      <c r="C62" s="113">
        <v>26220</v>
      </c>
      <c r="D62" s="114">
        <f t="shared" si="5"/>
        <v>-3.5107087657319513E-2</v>
      </c>
    </row>
    <row r="63" spans="1:5" x14ac:dyDescent="0.25">
      <c r="A63" s="1">
        <v>10</v>
      </c>
      <c r="B63" s="112">
        <v>2012</v>
      </c>
      <c r="C63" s="113">
        <v>27174</v>
      </c>
      <c r="D63" s="114">
        <f>C63/C64-1</f>
        <v>5.5230310394338566E-4</v>
      </c>
    </row>
    <row r="64" spans="1:5" x14ac:dyDescent="0.25">
      <c r="A64" s="1">
        <v>11</v>
      </c>
      <c r="B64" s="112">
        <v>2011</v>
      </c>
      <c r="C64" s="113">
        <v>27159</v>
      </c>
      <c r="D64" s="114">
        <f t="shared" si="5"/>
        <v>2.3631840796019876E-2</v>
      </c>
    </row>
    <row r="65" spans="1:5" x14ac:dyDescent="0.25">
      <c r="A65" s="1">
        <v>12</v>
      </c>
      <c r="B65" s="112">
        <v>2010</v>
      </c>
      <c r="C65" s="113">
        <v>26532</v>
      </c>
      <c r="D65" s="114"/>
    </row>
    <row r="66" spans="1:5" ht="6" customHeight="1" x14ac:dyDescent="0.25"/>
    <row r="67" spans="1:5" x14ac:dyDescent="0.25">
      <c r="B67" s="103" t="s">
        <v>51</v>
      </c>
      <c r="C67" s="103"/>
      <c r="D67" s="103"/>
    </row>
    <row r="70" spans="1:5" ht="48.75" customHeight="1" thickBot="1" x14ac:dyDescent="0.3">
      <c r="B70" s="300" t="s">
        <v>137</v>
      </c>
      <c r="C70" s="300"/>
      <c r="D70" s="300"/>
      <c r="E70" s="1" t="s">
        <v>97</v>
      </c>
    </row>
    <row r="71" spans="1:5" ht="10.5" customHeight="1" thickBot="1" x14ac:dyDescent="0.3">
      <c r="B71" s="104"/>
      <c r="C71" s="105"/>
      <c r="D71" s="104"/>
      <c r="E71" s="1" t="s">
        <v>98</v>
      </c>
    </row>
    <row r="72" spans="1:5" ht="22.5" thickTop="1" thickBot="1" x14ac:dyDescent="0.3">
      <c r="B72" s="107"/>
      <c r="C72" s="349" t="s">
        <v>138</v>
      </c>
      <c r="D72" s="350"/>
    </row>
    <row r="73" spans="1:5" ht="16.5" thickTop="1" thickBot="1" x14ac:dyDescent="0.3">
      <c r="B73" s="83"/>
      <c r="C73" s="109" t="s">
        <v>134</v>
      </c>
      <c r="D73" s="110" t="s">
        <v>135</v>
      </c>
    </row>
    <row r="74" spans="1:5" x14ac:dyDescent="0.25">
      <c r="A74" s="1">
        <v>1</v>
      </c>
      <c r="B74" s="112">
        <v>2023</v>
      </c>
      <c r="C74" s="113">
        <v>0</v>
      </c>
      <c r="D74" s="114" t="e">
        <f t="shared" ref="D74:D75" si="6">C74/C75-1</f>
        <v>#DIV/0!</v>
      </c>
    </row>
    <row r="75" spans="1:5" x14ac:dyDescent="0.25">
      <c r="A75" s="1"/>
      <c r="B75" s="112">
        <v>2022</v>
      </c>
      <c r="C75" s="113">
        <v>0</v>
      </c>
      <c r="D75" s="114" t="e">
        <f t="shared" si="6"/>
        <v>#DIV/0!</v>
      </c>
    </row>
    <row r="76" spans="1:5" x14ac:dyDescent="0.25">
      <c r="A76" s="1"/>
      <c r="B76" s="112">
        <v>2021</v>
      </c>
      <c r="C76" s="113">
        <v>0</v>
      </c>
      <c r="D76" s="114" t="e">
        <f>C76/C77-1</f>
        <v>#DIV/0!</v>
      </c>
    </row>
    <row r="77" spans="1:5" x14ac:dyDescent="0.25">
      <c r="A77" s="1">
        <v>2</v>
      </c>
      <c r="B77" s="112">
        <v>2020</v>
      </c>
      <c r="C77" s="113">
        <v>0</v>
      </c>
      <c r="D77" s="114" t="e">
        <f t="shared" ref="D77:D79" si="7">C77/C78-1</f>
        <v>#DIV/0!</v>
      </c>
    </row>
    <row r="78" spans="1:5" x14ac:dyDescent="0.25">
      <c r="A78" s="1">
        <v>3</v>
      </c>
      <c r="B78" s="112">
        <v>2019</v>
      </c>
      <c r="C78" s="113">
        <v>0</v>
      </c>
      <c r="D78" s="114" t="e">
        <f t="shared" si="7"/>
        <v>#DIV/0!</v>
      </c>
    </row>
    <row r="79" spans="1:5" x14ac:dyDescent="0.25">
      <c r="A79" s="1">
        <v>4</v>
      </c>
      <c r="B79" s="112">
        <v>2018</v>
      </c>
      <c r="C79" s="113">
        <v>0</v>
      </c>
      <c r="D79" s="114" t="e">
        <f t="shared" si="7"/>
        <v>#DIV/0!</v>
      </c>
    </row>
    <row r="80" spans="1:5" x14ac:dyDescent="0.25">
      <c r="A80" s="1">
        <v>5</v>
      </c>
      <c r="B80" s="112">
        <v>2017</v>
      </c>
      <c r="C80" s="113">
        <v>0</v>
      </c>
      <c r="D80" s="114" t="e">
        <f>C80/C81-1</f>
        <v>#DIV/0!</v>
      </c>
    </row>
    <row r="81" spans="1:5" x14ac:dyDescent="0.25">
      <c r="A81" s="1">
        <v>6</v>
      </c>
      <c r="B81" s="112">
        <v>2016</v>
      </c>
      <c r="C81" s="113">
        <v>0</v>
      </c>
      <c r="D81" s="114" t="e">
        <f>C81/C82-1</f>
        <v>#DIV/0!</v>
      </c>
    </row>
    <row r="82" spans="1:5" x14ac:dyDescent="0.25">
      <c r="A82" s="1">
        <v>7</v>
      </c>
      <c r="B82" s="112">
        <v>2015</v>
      </c>
      <c r="C82" s="113">
        <v>0</v>
      </c>
      <c r="D82" s="114">
        <f t="shared" ref="D82:D84" si="8">C82/C83-1</f>
        <v>-1</v>
      </c>
    </row>
    <row r="83" spans="1:5" x14ac:dyDescent="0.25">
      <c r="A83" s="1">
        <v>8</v>
      </c>
      <c r="B83" s="112">
        <v>2014</v>
      </c>
      <c r="C83" s="113">
        <v>30911</v>
      </c>
      <c r="D83" s="114">
        <f t="shared" si="8"/>
        <v>0.39050832208726938</v>
      </c>
    </row>
    <row r="84" spans="1:5" x14ac:dyDescent="0.25">
      <c r="A84" s="1">
        <v>9</v>
      </c>
      <c r="B84" s="112">
        <v>2013</v>
      </c>
      <c r="C84" s="113">
        <v>22230</v>
      </c>
      <c r="D84" s="114">
        <f t="shared" si="8"/>
        <v>1.3079341931367727E-2</v>
      </c>
    </row>
    <row r="85" spans="1:5" x14ac:dyDescent="0.25">
      <c r="A85" s="1">
        <v>10</v>
      </c>
      <c r="B85" s="112">
        <v>2012</v>
      </c>
      <c r="C85" s="113">
        <v>21943</v>
      </c>
      <c r="D85" s="114">
        <f>C85/C86-1</f>
        <v>1.7056778679026552E-2</v>
      </c>
    </row>
    <row r="86" spans="1:5" x14ac:dyDescent="0.25">
      <c r="A86" s="1">
        <v>11</v>
      </c>
      <c r="B86" s="112">
        <v>2011</v>
      </c>
      <c r="C86" s="113">
        <v>21575</v>
      </c>
      <c r="D86" s="114">
        <f t="shared" ref="D86" si="9">C86/C87-1</f>
        <v>3.3731014326098485E-2</v>
      </c>
    </row>
    <row r="87" spans="1:5" x14ac:dyDescent="0.25">
      <c r="A87" s="1">
        <v>12</v>
      </c>
      <c r="B87" s="112">
        <v>2010</v>
      </c>
      <c r="C87" s="113">
        <v>20871</v>
      </c>
      <c r="D87" s="114"/>
    </row>
    <row r="88" spans="1:5" ht="6" customHeight="1" x14ac:dyDescent="0.25"/>
    <row r="89" spans="1:5" x14ac:dyDescent="0.25">
      <c r="B89" s="103" t="s">
        <v>51</v>
      </c>
      <c r="C89" s="103"/>
      <c r="D89" s="103"/>
    </row>
    <row r="92" spans="1:5" ht="48.75" customHeight="1" thickBot="1" x14ac:dyDescent="0.3">
      <c r="B92" s="300" t="s">
        <v>234</v>
      </c>
      <c r="C92" s="300"/>
      <c r="D92" s="300"/>
      <c r="E92" s="1" t="s">
        <v>110</v>
      </c>
    </row>
    <row r="93" spans="1:5" ht="10.5" customHeight="1" thickBot="1" x14ac:dyDescent="0.3">
      <c r="B93" s="104"/>
      <c r="C93" s="105"/>
      <c r="D93" s="104"/>
      <c r="E93" s="1" t="s">
        <v>111</v>
      </c>
    </row>
    <row r="94" spans="1:5" ht="22.5" thickTop="1" thickBot="1" x14ac:dyDescent="0.3">
      <c r="B94" s="119" t="s">
        <v>92</v>
      </c>
      <c r="C94" s="349" t="s">
        <v>28</v>
      </c>
      <c r="D94" s="350"/>
    </row>
    <row r="95" spans="1:5" ht="16.5" thickTop="1" thickBot="1" x14ac:dyDescent="0.3">
      <c r="B95" s="83"/>
      <c r="C95" s="109" t="s">
        <v>134</v>
      </c>
      <c r="D95" s="110" t="s">
        <v>135</v>
      </c>
    </row>
    <row r="96" spans="1:5" x14ac:dyDescent="0.25">
      <c r="B96" s="112">
        <v>2023</v>
      </c>
      <c r="C96" s="113">
        <v>0</v>
      </c>
      <c r="D96" s="114" t="e">
        <f t="shared" ref="D96:D108" si="10">C96/C97-1</f>
        <v>#DIV/0!</v>
      </c>
    </row>
    <row r="97" spans="2:4" x14ac:dyDescent="0.25">
      <c r="B97" s="112">
        <v>2022</v>
      </c>
      <c r="C97" s="113">
        <v>0</v>
      </c>
      <c r="D97" s="114" t="e">
        <f t="shared" si="10"/>
        <v>#DIV/0!</v>
      </c>
    </row>
    <row r="98" spans="2:4" x14ac:dyDescent="0.25">
      <c r="B98" s="112">
        <v>2021</v>
      </c>
      <c r="C98" s="113">
        <v>0</v>
      </c>
      <c r="D98" s="114">
        <f t="shared" si="10"/>
        <v>-1</v>
      </c>
    </row>
    <row r="99" spans="2:4" x14ac:dyDescent="0.25">
      <c r="B99" s="112">
        <v>2020</v>
      </c>
      <c r="C99" s="113">
        <v>1878</v>
      </c>
      <c r="D99" s="114">
        <f t="shared" si="10"/>
        <v>-0.69976019184652283</v>
      </c>
    </row>
    <row r="100" spans="2:4" x14ac:dyDescent="0.25">
      <c r="B100" s="112">
        <v>2019</v>
      </c>
      <c r="C100" s="113">
        <v>6255</v>
      </c>
      <c r="D100" s="114">
        <f t="shared" si="10"/>
        <v>3.0987308389649026E-2</v>
      </c>
    </row>
    <row r="101" spans="2:4" x14ac:dyDescent="0.25">
      <c r="B101" s="112">
        <v>2018</v>
      </c>
      <c r="C101" s="113">
        <v>6067</v>
      </c>
      <c r="D101" s="114">
        <f t="shared" si="10"/>
        <v>-0.14813254703734902</v>
      </c>
    </row>
    <row r="102" spans="2:4" x14ac:dyDescent="0.25">
      <c r="B102" s="112">
        <v>2017</v>
      </c>
      <c r="C102" s="113">
        <v>7122</v>
      </c>
      <c r="D102" s="114">
        <f t="shared" si="10"/>
        <v>0.21040108769544519</v>
      </c>
    </row>
    <row r="103" spans="2:4" x14ac:dyDescent="0.25">
      <c r="B103" s="112">
        <v>2016</v>
      </c>
      <c r="C103" s="113">
        <v>5884</v>
      </c>
      <c r="D103" s="114">
        <f t="shared" si="10"/>
        <v>0.13023434498655395</v>
      </c>
    </row>
    <row r="104" spans="2:4" x14ac:dyDescent="0.25">
      <c r="B104" s="112">
        <v>2015</v>
      </c>
      <c r="C104" s="113">
        <v>5206</v>
      </c>
      <c r="D104" s="114">
        <f t="shared" si="10"/>
        <v>-5.0519788436987012E-2</v>
      </c>
    </row>
    <row r="105" spans="2:4" x14ac:dyDescent="0.25">
      <c r="B105" s="112">
        <v>2014</v>
      </c>
      <c r="C105" s="113">
        <v>5483</v>
      </c>
      <c r="D105" s="114">
        <f t="shared" si="10"/>
        <v>0.18679653679653674</v>
      </c>
    </row>
    <row r="106" spans="2:4" x14ac:dyDescent="0.25">
      <c r="B106" s="112">
        <v>2013</v>
      </c>
      <c r="C106" s="113">
        <v>4620</v>
      </c>
      <c r="D106" s="114">
        <f t="shared" si="10"/>
        <v>0.26957955482275353</v>
      </c>
    </row>
    <row r="107" spans="2:4" x14ac:dyDescent="0.25">
      <c r="B107" s="112">
        <v>2012</v>
      </c>
      <c r="C107" s="113">
        <v>3639</v>
      </c>
      <c r="D107" s="114">
        <f t="shared" si="10"/>
        <v>-8.3144368858654616E-2</v>
      </c>
    </row>
    <row r="108" spans="2:4" x14ac:dyDescent="0.25">
      <c r="B108" s="112">
        <v>2011</v>
      </c>
      <c r="C108" s="113">
        <v>3969</v>
      </c>
      <c r="D108" s="114">
        <f t="shared" si="10"/>
        <v>0.37764665046858736</v>
      </c>
    </row>
    <row r="109" spans="2:4" x14ac:dyDescent="0.25">
      <c r="B109" s="112">
        <v>2010</v>
      </c>
      <c r="C109" s="113">
        <v>2881</v>
      </c>
      <c r="D109" s="114"/>
    </row>
    <row r="110" spans="2:4" ht="6" customHeight="1" x14ac:dyDescent="0.25"/>
    <row r="111" spans="2:4" x14ac:dyDescent="0.25">
      <c r="B111" s="103" t="s">
        <v>51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993F-0641-4BBD-9D35-ECE1E3FCA0D2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139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207</v>
      </c>
      <c r="D5" s="125" t="s">
        <v>235</v>
      </c>
      <c r="E5" s="125" t="s">
        <v>208</v>
      </c>
      <c r="F5" s="125" t="s">
        <v>209</v>
      </c>
      <c r="G5" s="125" t="s">
        <v>210</v>
      </c>
      <c r="H5" s="125" t="s">
        <v>211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202</v>
      </c>
      <c r="P5" s="11" t="s">
        <v>213</v>
      </c>
      <c r="Q5" s="11" t="s">
        <v>203</v>
      </c>
      <c r="R5" s="11" t="s">
        <v>204</v>
      </c>
      <c r="S5" s="11" t="s">
        <v>205</v>
      </c>
      <c r="T5" s="11" t="s">
        <v>206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39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56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136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138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59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40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56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136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138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59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41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56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136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138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59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42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56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136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138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59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43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56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136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138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44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56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136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138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59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45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56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136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138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46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56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136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138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59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47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56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136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138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48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56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136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138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59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49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56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136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138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59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51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BB9B-D643-40CC-9AFA-D4BCC16165F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236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357" t="s">
        <v>39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P5" s="141"/>
      <c r="Q5" s="357" t="s">
        <v>39</v>
      </c>
      <c r="R5" s="358"/>
      <c r="S5" s="358"/>
      <c r="T5" s="358"/>
      <c r="U5" s="358"/>
      <c r="V5" s="358"/>
      <c r="W5" s="358"/>
      <c r="X5" s="358"/>
      <c r="Y5" s="358"/>
      <c r="Z5" s="358"/>
      <c r="AA5" s="358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39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42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64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64</v>
      </c>
      <c r="Q8" s="153">
        <v>47034</v>
      </c>
      <c r="R8" s="153">
        <v>45076</v>
      </c>
      <c r="S8" s="153">
        <v>12633</v>
      </c>
      <c r="T8" s="153">
        <v>20161</v>
      </c>
      <c r="U8" s="153">
        <v>37751</v>
      </c>
      <c r="V8" s="153">
        <v>51166</v>
      </c>
      <c r="W8" s="154">
        <f>IFERROR(V8/U8-1,"-")</f>
        <v>0.3553548250377474</v>
      </c>
      <c r="X8" s="154">
        <f>IFERROR(V8/S8-1,"-")</f>
        <v>3.0501860207393339</v>
      </c>
      <c r="Y8" s="153">
        <f>V8-U8</f>
        <v>13415</v>
      </c>
      <c r="Z8" s="153">
        <f>V8-S8</f>
        <v>38533</v>
      </c>
      <c r="AA8" s="154">
        <f>V8/V$8</f>
        <v>1</v>
      </c>
    </row>
    <row r="9" spans="1:27" x14ac:dyDescent="0.25">
      <c r="A9" s="1" t="s">
        <v>92</v>
      </c>
      <c r="B9" s="155" t="s">
        <v>93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93</v>
      </c>
      <c r="Q9" s="156">
        <v>11661</v>
      </c>
      <c r="R9" s="156">
        <v>10509</v>
      </c>
      <c r="S9" s="156">
        <v>2339</v>
      </c>
      <c r="T9" s="156">
        <v>4950</v>
      </c>
      <c r="U9" s="156">
        <v>6762</v>
      </c>
      <c r="V9" s="156">
        <v>20250</v>
      </c>
      <c r="W9" s="157">
        <f>IFERROR(V9/U9-1,"-")</f>
        <v>1.9946761313220942</v>
      </c>
      <c r="X9" s="158">
        <f t="shared" ref="X9:X20" si="3">IFERROR(V9/S9-1,"-")</f>
        <v>7.6575459598118858</v>
      </c>
      <c r="Y9" s="156">
        <f t="shared" ref="Y9:Y19" si="4">V9-U9</f>
        <v>13488</v>
      </c>
      <c r="Z9" s="156">
        <f t="shared" ref="Z9:Z20" si="5">V9-S9</f>
        <v>17911</v>
      </c>
      <c r="AA9" s="157">
        <f>V9/V$8</f>
        <v>0.39577062893327603</v>
      </c>
    </row>
    <row r="10" spans="1:27" x14ac:dyDescent="0.25">
      <c r="A10" s="159" t="s">
        <v>99</v>
      </c>
      <c r="B10" s="160" t="s">
        <v>99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99</v>
      </c>
      <c r="Q10" s="161">
        <v>7273</v>
      </c>
      <c r="R10" s="161">
        <v>5944</v>
      </c>
      <c r="S10" s="161">
        <v>1658</v>
      </c>
      <c r="T10" s="161">
        <v>2415</v>
      </c>
      <c r="U10" s="161">
        <v>3515</v>
      </c>
      <c r="V10" s="161">
        <v>14811</v>
      </c>
      <c r="W10" s="162">
        <f>IFERROR(V10/U10-1,"-")</f>
        <v>3.2136557610241825</v>
      </c>
      <c r="X10" s="163">
        <f t="shared" si="3"/>
        <v>7.9330518697225578</v>
      </c>
      <c r="Y10" s="161">
        <f t="shared" si="4"/>
        <v>11296</v>
      </c>
      <c r="Z10" s="161">
        <f t="shared" si="5"/>
        <v>13153</v>
      </c>
      <c r="AA10" s="162">
        <f>V10/V$8</f>
        <v>0.28946956963608644</v>
      </c>
    </row>
    <row r="11" spans="1:27" x14ac:dyDescent="0.25">
      <c r="A11" s="159" t="s">
        <v>96</v>
      </c>
      <c r="B11" s="160" t="s">
        <v>96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96</v>
      </c>
      <c r="Q11" s="161">
        <v>4388</v>
      </c>
      <c r="R11" s="161">
        <v>4565</v>
      </c>
      <c r="S11" s="161">
        <v>681</v>
      </c>
      <c r="T11" s="161">
        <v>2535</v>
      </c>
      <c r="U11" s="161">
        <v>3247</v>
      </c>
      <c r="V11" s="161">
        <v>5439</v>
      </c>
      <c r="W11" s="162">
        <f>IFERROR(V11/U11-1,"-")</f>
        <v>0.67508469356328926</v>
      </c>
      <c r="X11" s="163">
        <f t="shared" si="3"/>
        <v>6.9867841409691627</v>
      </c>
      <c r="Y11" s="161">
        <f t="shared" si="4"/>
        <v>2192</v>
      </c>
      <c r="Z11" s="161">
        <f t="shared" si="5"/>
        <v>4758</v>
      </c>
      <c r="AA11" s="162">
        <f>V11/V$8</f>
        <v>0.10630105929718954</v>
      </c>
    </row>
    <row r="12" spans="1:27" x14ac:dyDescent="0.25">
      <c r="A12" s="1"/>
      <c r="B12" s="155" t="s">
        <v>103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103</v>
      </c>
      <c r="Q12" s="156">
        <v>35373</v>
      </c>
      <c r="R12" s="156">
        <v>34567</v>
      </c>
      <c r="S12" s="156">
        <v>10294</v>
      </c>
      <c r="T12" s="156">
        <v>15211</v>
      </c>
      <c r="U12" s="156">
        <v>30989</v>
      </c>
      <c r="V12" s="156">
        <v>30916</v>
      </c>
      <c r="W12" s="157">
        <f>IFERROR(V12/U12-1,"-")</f>
        <v>-2.3556745942108215E-3</v>
      </c>
      <c r="X12" s="158">
        <f t="shared" si="3"/>
        <v>2.0033028948902274</v>
      </c>
      <c r="Y12" s="156">
        <f t="shared" si="4"/>
        <v>-73</v>
      </c>
      <c r="Z12" s="156">
        <f t="shared" si="5"/>
        <v>20622</v>
      </c>
      <c r="AA12" s="157">
        <f>V12/V$8</f>
        <v>0.60422937106672403</v>
      </c>
    </row>
    <row r="13" spans="1:27" s="54" customFormat="1" x14ac:dyDescent="0.25">
      <c r="B13" s="160" t="s">
        <v>106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106</v>
      </c>
      <c r="Q13" s="161">
        <v>10066</v>
      </c>
      <c r="R13" s="161">
        <v>10275</v>
      </c>
      <c r="S13" s="161">
        <v>3060</v>
      </c>
      <c r="T13" s="161">
        <v>3030</v>
      </c>
      <c r="U13" s="161">
        <v>10352</v>
      </c>
      <c r="V13" s="161">
        <v>9308</v>
      </c>
      <c r="W13" s="162">
        <f t="shared" ref="W13:W20" si="8">IFERROR(V13/U13-1,"-")</f>
        <v>-0.1008500772797527</v>
      </c>
      <c r="X13" s="163">
        <f t="shared" si="3"/>
        <v>2.041830065359477</v>
      </c>
      <c r="Y13" s="161">
        <f t="shared" si="4"/>
        <v>-1044</v>
      </c>
      <c r="Z13" s="161">
        <f t="shared" si="5"/>
        <v>6248</v>
      </c>
      <c r="AA13" s="162">
        <f t="shared" ref="AA13:AA20" si="9">V13/V$8</f>
        <v>0.18191767970918188</v>
      </c>
    </row>
    <row r="14" spans="1:27" s="54" customFormat="1" x14ac:dyDescent="0.25">
      <c r="B14" s="160" t="s">
        <v>109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109</v>
      </c>
      <c r="Q14" s="161">
        <v>10860</v>
      </c>
      <c r="R14" s="161">
        <v>9881</v>
      </c>
      <c r="S14" s="161">
        <v>2874</v>
      </c>
      <c r="T14" s="161">
        <v>5150</v>
      </c>
      <c r="U14" s="161">
        <v>6811</v>
      </c>
      <c r="V14" s="161">
        <v>6211</v>
      </c>
      <c r="W14" s="162">
        <f t="shared" si="8"/>
        <v>-8.8092791073263843E-2</v>
      </c>
      <c r="X14" s="163">
        <f t="shared" si="3"/>
        <v>1.1610995128740433</v>
      </c>
      <c r="Y14" s="161">
        <f t="shared" si="4"/>
        <v>-600</v>
      </c>
      <c r="Z14" s="161">
        <f t="shared" si="5"/>
        <v>3337</v>
      </c>
      <c r="AA14" s="162">
        <f t="shared" si="9"/>
        <v>0.12138920376812727</v>
      </c>
    </row>
    <row r="15" spans="1:27" x14ac:dyDescent="0.25">
      <c r="A15" s="1"/>
      <c r="B15" s="160" t="s">
        <v>112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112</v>
      </c>
      <c r="Q15" s="161">
        <v>2116</v>
      </c>
      <c r="R15" s="161">
        <v>2186</v>
      </c>
      <c r="S15" s="161">
        <v>544</v>
      </c>
      <c r="T15" s="161">
        <v>1642</v>
      </c>
      <c r="U15" s="161">
        <v>2746</v>
      </c>
      <c r="V15" s="161">
        <v>2942</v>
      </c>
      <c r="W15" s="162">
        <f t="shared" si="8"/>
        <v>7.1376547705753746E-2</v>
      </c>
      <c r="X15" s="163">
        <f t="shared" si="3"/>
        <v>4.4080882352941178</v>
      </c>
      <c r="Y15" s="161">
        <f t="shared" si="4"/>
        <v>196</v>
      </c>
      <c r="Z15" s="161">
        <f t="shared" si="5"/>
        <v>2398</v>
      </c>
      <c r="AA15" s="162">
        <f t="shared" si="9"/>
        <v>5.7499120509713481E-2</v>
      </c>
    </row>
    <row r="16" spans="1:27" x14ac:dyDescent="0.25">
      <c r="A16" s="1"/>
      <c r="B16" s="160" t="s">
        <v>119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119</v>
      </c>
      <c r="Q16" s="161">
        <v>663</v>
      </c>
      <c r="R16" s="161">
        <v>731</v>
      </c>
      <c r="S16" s="161">
        <v>284</v>
      </c>
      <c r="T16" s="161">
        <v>377</v>
      </c>
      <c r="U16" s="161">
        <v>868</v>
      </c>
      <c r="V16" s="161">
        <v>832</v>
      </c>
      <c r="W16" s="162">
        <f t="shared" si="8"/>
        <v>-4.1474654377880227E-2</v>
      </c>
      <c r="X16" s="163">
        <f t="shared" si="3"/>
        <v>1.9295774647887325</v>
      </c>
      <c r="Y16" s="161">
        <f t="shared" si="4"/>
        <v>-36</v>
      </c>
      <c r="Z16" s="161">
        <f t="shared" si="5"/>
        <v>548</v>
      </c>
      <c r="AA16" s="162">
        <f t="shared" si="9"/>
        <v>1.6260798186295587E-2</v>
      </c>
    </row>
    <row r="17" spans="1:27" x14ac:dyDescent="0.25">
      <c r="A17" s="1"/>
      <c r="B17" s="160" t="s">
        <v>115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115</v>
      </c>
      <c r="Q17" s="161">
        <v>617</v>
      </c>
      <c r="R17" s="161">
        <v>686</v>
      </c>
      <c r="S17" s="161">
        <v>229</v>
      </c>
      <c r="T17" s="161">
        <v>476</v>
      </c>
      <c r="U17" s="161">
        <v>657</v>
      </c>
      <c r="V17" s="161">
        <v>709</v>
      </c>
      <c r="W17" s="162">
        <f t="shared" si="8"/>
        <v>7.9147640791476404E-2</v>
      </c>
      <c r="X17" s="163">
        <f t="shared" si="3"/>
        <v>2.0960698689956332</v>
      </c>
      <c r="Y17" s="161">
        <f t="shared" si="4"/>
        <v>52</v>
      </c>
      <c r="Z17" s="161">
        <f t="shared" si="5"/>
        <v>480</v>
      </c>
      <c r="AA17" s="162">
        <f t="shared" si="9"/>
        <v>1.3856858069811984E-2</v>
      </c>
    </row>
    <row r="18" spans="1:27" x14ac:dyDescent="0.25">
      <c r="A18" s="1"/>
      <c r="B18" s="160" t="s">
        <v>124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124</v>
      </c>
      <c r="Q18" s="161">
        <v>436</v>
      </c>
      <c r="R18" s="161">
        <v>281</v>
      </c>
      <c r="S18" s="161">
        <v>136</v>
      </c>
      <c r="T18" s="161">
        <v>98</v>
      </c>
      <c r="U18" s="161">
        <v>136</v>
      </c>
      <c r="V18" s="161">
        <v>243</v>
      </c>
      <c r="W18" s="162">
        <f t="shared" si="8"/>
        <v>0.78676470588235303</v>
      </c>
      <c r="X18" s="163">
        <f t="shared" si="3"/>
        <v>0.78676470588235303</v>
      </c>
      <c r="Y18" s="161">
        <f t="shared" si="4"/>
        <v>107</v>
      </c>
      <c r="Z18" s="161">
        <f t="shared" si="5"/>
        <v>107</v>
      </c>
      <c r="AA18" s="162">
        <f t="shared" si="9"/>
        <v>4.7492475471993117E-3</v>
      </c>
    </row>
    <row r="19" spans="1:27" x14ac:dyDescent="0.25">
      <c r="A19" s="159" t="s">
        <v>140</v>
      </c>
      <c r="B19" s="160" t="s">
        <v>127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127</v>
      </c>
      <c r="Q19" s="161">
        <v>568</v>
      </c>
      <c r="R19" s="161">
        <v>591</v>
      </c>
      <c r="S19" s="161">
        <v>217</v>
      </c>
      <c r="T19" s="161">
        <v>91</v>
      </c>
      <c r="U19" s="161">
        <v>153</v>
      </c>
      <c r="V19" s="161">
        <v>195</v>
      </c>
      <c r="W19" s="162">
        <f t="shared" si="8"/>
        <v>0.27450980392156854</v>
      </c>
      <c r="X19" s="163">
        <f t="shared" si="3"/>
        <v>-0.10138248847926268</v>
      </c>
      <c r="Y19" s="161">
        <f t="shared" si="4"/>
        <v>42</v>
      </c>
      <c r="Z19" s="161">
        <f t="shared" si="5"/>
        <v>-22</v>
      </c>
      <c r="AA19" s="162">
        <f t="shared" si="9"/>
        <v>3.8111245749130281E-3</v>
      </c>
    </row>
    <row r="20" spans="1:27" x14ac:dyDescent="0.25">
      <c r="A20" s="165" t="s">
        <v>141</v>
      </c>
      <c r="B20" s="166" t="s">
        <v>141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141</v>
      </c>
      <c r="Q20" s="167">
        <f t="shared" ref="Q20:V20" si="11">Q12-SUM(Q13:Q19)</f>
        <v>10047</v>
      </c>
      <c r="R20" s="167">
        <f t="shared" si="11"/>
        <v>9936</v>
      </c>
      <c r="S20" s="167">
        <f t="shared" si="11"/>
        <v>2950</v>
      </c>
      <c r="T20" s="167">
        <f t="shared" si="11"/>
        <v>4347</v>
      </c>
      <c r="U20" s="167">
        <f t="shared" si="11"/>
        <v>9266</v>
      </c>
      <c r="V20" s="167">
        <f t="shared" si="11"/>
        <v>10476</v>
      </c>
      <c r="W20" s="168">
        <f t="shared" si="8"/>
        <v>0.13058493416792571</v>
      </c>
      <c r="X20" s="169">
        <f t="shared" si="3"/>
        <v>2.5511864406779661</v>
      </c>
      <c r="Y20" s="167">
        <f>V20-U20</f>
        <v>1210</v>
      </c>
      <c r="Z20" s="167">
        <f t="shared" si="5"/>
        <v>7526</v>
      </c>
      <c r="AA20" s="168">
        <f t="shared" si="9"/>
        <v>0.20474533870148146</v>
      </c>
    </row>
    <row r="21" spans="1:27" x14ac:dyDescent="0.25">
      <c r="B21" s="151" t="s">
        <v>40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64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93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99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96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103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106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109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112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119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115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124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127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141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41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64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93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99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96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103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106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109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112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119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115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124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127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141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42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64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93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99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96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103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106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109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112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119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115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124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127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141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43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64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93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99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96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103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106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109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112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119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115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124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127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141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44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64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93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99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96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103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106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109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112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119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115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124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127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141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45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64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93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99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96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103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106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109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112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119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115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124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127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141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46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64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93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99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96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103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106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109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112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119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115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124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127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141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47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64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93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99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96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103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106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109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112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119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115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124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127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141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48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64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93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99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96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103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106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109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112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119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115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124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127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141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49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64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93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99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96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103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106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109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112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119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115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124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127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141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6BE89-55C4-4D69-8D2E-03F4471D7209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30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300"/>
      <c r="D6" s="300"/>
      <c r="E6" s="300"/>
      <c r="F6" s="300"/>
      <c r="G6" s="300"/>
      <c r="H6" s="300"/>
      <c r="I6" s="300"/>
      <c r="J6" s="300"/>
      <c r="K6" s="300"/>
      <c r="N6" s="300" t="s">
        <v>236</v>
      </c>
      <c r="O6" s="300"/>
      <c r="P6" s="300"/>
      <c r="Q6" s="300"/>
      <c r="R6" s="300"/>
      <c r="S6" s="300"/>
      <c r="T6" s="300"/>
      <c r="U6" s="300"/>
      <c r="V6" s="300"/>
    </row>
    <row r="7" spans="1:22" ht="6" customHeight="1" x14ac:dyDescent="0.25"/>
    <row r="8" spans="1:22" ht="15.75" x14ac:dyDescent="0.25">
      <c r="B8" s="141"/>
      <c r="C8" s="359" t="s">
        <v>39</v>
      </c>
      <c r="D8" s="360"/>
      <c r="E8" s="360"/>
      <c r="F8" s="360"/>
      <c r="G8" s="360"/>
      <c r="H8" s="360"/>
      <c r="I8" s="360"/>
      <c r="J8" s="360"/>
      <c r="K8" s="360"/>
    </row>
    <row r="9" spans="1:22" s="142" customFormat="1" ht="72" customHeight="1" x14ac:dyDescent="0.25">
      <c r="A9"/>
      <c r="B9" s="143"/>
      <c r="C9" s="170" t="s">
        <v>202</v>
      </c>
      <c r="D9" s="170" t="s">
        <v>213</v>
      </c>
      <c r="E9" s="170" t="s">
        <v>203</v>
      </c>
      <c r="F9" s="170" t="s">
        <v>204</v>
      </c>
      <c r="G9" s="170" t="s">
        <v>205</v>
      </c>
      <c r="H9" s="170" t="s">
        <v>206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202</v>
      </c>
      <c r="P9" s="170" t="s">
        <v>203</v>
      </c>
      <c r="Q9" s="170" t="s">
        <v>204</v>
      </c>
      <c r="R9" s="170" t="s">
        <v>205</v>
      </c>
      <c r="S9" s="170" t="s">
        <v>206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39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42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64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64</v>
      </c>
      <c r="O11" s="174">
        <v>3767</v>
      </c>
      <c r="P11" s="174">
        <v>1138</v>
      </c>
      <c r="Q11" s="174">
        <v>2720</v>
      </c>
      <c r="R11" s="174">
        <v>3840</v>
      </c>
      <c r="S11" s="174">
        <v>2122</v>
      </c>
      <c r="T11" s="175">
        <f t="shared" ref="T11:T23" si="2">IFERROR(S11/R11-1,"-")</f>
        <v>-0.44739583333333333</v>
      </c>
      <c r="U11" s="175">
        <f t="shared" ref="U11:U23" si="3">IFERROR(S11/O11-1,"-")</f>
        <v>-0.43668701884788952</v>
      </c>
      <c r="V11" s="175">
        <f>S11/S11</f>
        <v>1</v>
      </c>
    </row>
    <row r="12" spans="1:22" x14ac:dyDescent="0.25">
      <c r="B12" s="155" t="s">
        <v>93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93</v>
      </c>
      <c r="O12" s="156">
        <v>846</v>
      </c>
      <c r="P12" s="156">
        <v>330</v>
      </c>
      <c r="Q12" s="156">
        <v>547</v>
      </c>
      <c r="R12" s="156">
        <v>2113</v>
      </c>
      <c r="S12" s="156">
        <v>663</v>
      </c>
      <c r="T12" s="157">
        <f t="shared" si="2"/>
        <v>-0.68622811168954101</v>
      </c>
      <c r="U12" s="158">
        <f t="shared" si="3"/>
        <v>-0.21631205673758869</v>
      </c>
      <c r="V12" s="157">
        <f>S12/S11</f>
        <v>0.3124410933081998</v>
      </c>
    </row>
    <row r="13" spans="1:22" x14ac:dyDescent="0.25">
      <c r="B13" s="160" t="s">
        <v>99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99</v>
      </c>
      <c r="O13" s="161">
        <v>436</v>
      </c>
      <c r="P13" s="161">
        <v>132</v>
      </c>
      <c r="Q13" s="161">
        <v>264</v>
      </c>
      <c r="R13" s="161">
        <v>1635</v>
      </c>
      <c r="S13" s="161">
        <v>541</v>
      </c>
      <c r="T13" s="162">
        <f t="shared" si="2"/>
        <v>-0.6691131498470948</v>
      </c>
      <c r="U13" s="163">
        <f t="shared" si="3"/>
        <v>0.24082568807339455</v>
      </c>
      <c r="V13" s="162">
        <f>S13/S11</f>
        <v>0.25494816211121585</v>
      </c>
    </row>
    <row r="14" spans="1:22" x14ac:dyDescent="0.25">
      <c r="B14" s="160" t="s">
        <v>96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96</v>
      </c>
      <c r="O14" s="161">
        <v>410</v>
      </c>
      <c r="P14" s="161">
        <v>198</v>
      </c>
      <c r="Q14" s="161">
        <v>283</v>
      </c>
      <c r="R14" s="161">
        <v>478</v>
      </c>
      <c r="S14" s="161">
        <v>122</v>
      </c>
      <c r="T14" s="162">
        <f t="shared" si="2"/>
        <v>-0.7447698744769875</v>
      </c>
      <c r="U14" s="163">
        <f t="shared" si="3"/>
        <v>-0.70243902439024386</v>
      </c>
      <c r="V14" s="162">
        <f>S14/S11</f>
        <v>5.7492931196983975E-2</v>
      </c>
    </row>
    <row r="15" spans="1:22" x14ac:dyDescent="0.25">
      <c r="B15" s="155" t="s">
        <v>103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103</v>
      </c>
      <c r="O15" s="156">
        <v>2921</v>
      </c>
      <c r="P15" s="156">
        <v>808</v>
      </c>
      <c r="Q15" s="156">
        <v>2173</v>
      </c>
      <c r="R15" s="156">
        <v>1727</v>
      </c>
      <c r="S15" s="156">
        <v>1459</v>
      </c>
      <c r="T15" s="157">
        <f t="shared" si="2"/>
        <v>-0.15518239722061378</v>
      </c>
      <c r="U15" s="158">
        <f t="shared" si="3"/>
        <v>-0.50051352276617589</v>
      </c>
      <c r="V15" s="157">
        <f>S15/S11</f>
        <v>0.6875589066918002</v>
      </c>
    </row>
    <row r="16" spans="1:22" x14ac:dyDescent="0.25">
      <c r="B16" s="160" t="s">
        <v>106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106</v>
      </c>
      <c r="O16" s="161">
        <v>1172</v>
      </c>
      <c r="P16" s="161">
        <v>25</v>
      </c>
      <c r="Q16" s="161">
        <v>962</v>
      </c>
      <c r="R16" s="161">
        <v>763</v>
      </c>
      <c r="S16" s="161">
        <v>898</v>
      </c>
      <c r="T16" s="162">
        <f t="shared" si="2"/>
        <v>0.17693315858453462</v>
      </c>
      <c r="U16" s="163">
        <f t="shared" si="3"/>
        <v>-0.2337883959044369</v>
      </c>
      <c r="V16" s="162">
        <f>S16/S11</f>
        <v>0.42318567389255418</v>
      </c>
    </row>
    <row r="17" spans="1:22" x14ac:dyDescent="0.25">
      <c r="B17" s="160" t="s">
        <v>109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109</v>
      </c>
      <c r="O17" s="161">
        <v>600</v>
      </c>
      <c r="P17" s="161">
        <v>212</v>
      </c>
      <c r="Q17" s="161">
        <v>346</v>
      </c>
      <c r="R17" s="161">
        <v>139</v>
      </c>
      <c r="S17" s="161">
        <v>99</v>
      </c>
      <c r="T17" s="162">
        <f t="shared" si="2"/>
        <v>-0.28776978417266186</v>
      </c>
      <c r="U17" s="163">
        <f t="shared" si="3"/>
        <v>-0.83499999999999996</v>
      </c>
      <c r="V17" s="162">
        <f>S17/S11</f>
        <v>4.6654099905749292E-2</v>
      </c>
    </row>
    <row r="18" spans="1:22" x14ac:dyDescent="0.25">
      <c r="B18" s="160" t="s">
        <v>112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112</v>
      </c>
      <c r="O18" s="161">
        <v>215</v>
      </c>
      <c r="P18" s="161">
        <v>191</v>
      </c>
      <c r="Q18" s="161">
        <v>196</v>
      </c>
      <c r="R18" s="161">
        <v>163</v>
      </c>
      <c r="S18" s="161">
        <v>76</v>
      </c>
      <c r="T18" s="162">
        <f t="shared" si="2"/>
        <v>-0.53374233128834359</v>
      </c>
      <c r="U18" s="163">
        <f t="shared" si="3"/>
        <v>-0.64651162790697669</v>
      </c>
      <c r="V18" s="162">
        <f>S18/S11</f>
        <v>3.581526861451461E-2</v>
      </c>
    </row>
    <row r="19" spans="1:22" x14ac:dyDescent="0.25">
      <c r="B19" s="160" t="s">
        <v>119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119</v>
      </c>
      <c r="O19" s="161">
        <v>55</v>
      </c>
      <c r="P19" s="161">
        <v>24</v>
      </c>
      <c r="Q19" s="161">
        <v>52</v>
      </c>
      <c r="R19" s="161">
        <v>23</v>
      </c>
      <c r="S19" s="161">
        <v>27</v>
      </c>
      <c r="T19" s="162">
        <f t="shared" si="2"/>
        <v>0.17391304347826098</v>
      </c>
      <c r="U19" s="163">
        <f t="shared" si="3"/>
        <v>-0.50909090909090904</v>
      </c>
      <c r="V19" s="162">
        <f>S19/S11</f>
        <v>1.2723845428840716E-2</v>
      </c>
    </row>
    <row r="20" spans="1:22" x14ac:dyDescent="0.25">
      <c r="B20" s="160" t="s">
        <v>115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115</v>
      </c>
      <c r="O20" s="161">
        <v>66</v>
      </c>
      <c r="P20" s="161">
        <v>33</v>
      </c>
      <c r="Q20" s="161">
        <v>22</v>
      </c>
      <c r="R20" s="161">
        <v>43</v>
      </c>
      <c r="S20" s="161">
        <v>9</v>
      </c>
      <c r="T20" s="162">
        <f t="shared" si="2"/>
        <v>-0.79069767441860461</v>
      </c>
      <c r="U20" s="163">
        <f t="shared" si="3"/>
        <v>-0.86363636363636365</v>
      </c>
      <c r="V20" s="162">
        <f>S20/S11</f>
        <v>4.2412818096135719E-3</v>
      </c>
    </row>
    <row r="21" spans="1:22" x14ac:dyDescent="0.25">
      <c r="B21" s="160" t="s">
        <v>124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124</v>
      </c>
      <c r="O21" s="161">
        <v>1</v>
      </c>
      <c r="P21" s="161">
        <v>5</v>
      </c>
      <c r="Q21" s="161">
        <v>2</v>
      </c>
      <c r="R21" s="161">
        <v>4</v>
      </c>
      <c r="S21" s="161">
        <v>0</v>
      </c>
      <c r="T21" s="162">
        <f t="shared" si="2"/>
        <v>-1</v>
      </c>
      <c r="U21" s="163">
        <f t="shared" si="3"/>
        <v>-1</v>
      </c>
      <c r="V21" s="162">
        <f>S21/S11</f>
        <v>0</v>
      </c>
    </row>
    <row r="22" spans="1:22" x14ac:dyDescent="0.25">
      <c r="A22" s="165"/>
      <c r="B22" s="160" t="s">
        <v>127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127</v>
      </c>
      <c r="O22" s="161">
        <v>12</v>
      </c>
      <c r="P22" s="161">
        <v>2</v>
      </c>
      <c r="Q22" s="161">
        <v>2</v>
      </c>
      <c r="R22" s="161">
        <v>1</v>
      </c>
      <c r="S22" s="161">
        <v>0</v>
      </c>
      <c r="T22" s="162">
        <f t="shared" si="2"/>
        <v>-1</v>
      </c>
      <c r="U22" s="163">
        <f t="shared" si="3"/>
        <v>-1</v>
      </c>
      <c r="V22" s="162">
        <f>S22/S11</f>
        <v>0</v>
      </c>
    </row>
    <row r="23" spans="1:22" x14ac:dyDescent="0.25">
      <c r="B23" s="166" t="s">
        <v>141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141</v>
      </c>
      <c r="O23" s="167">
        <f>O15-SUM(O16:O22)</f>
        <v>800</v>
      </c>
      <c r="P23" s="167">
        <f>P15-SUM(P16:P22)</f>
        <v>316</v>
      </c>
      <c r="Q23" s="167">
        <f>Q15-SUM(Q16:Q22)</f>
        <v>591</v>
      </c>
      <c r="R23" s="167">
        <f>R15-SUM(R16:R22)</f>
        <v>591</v>
      </c>
      <c r="S23" s="167">
        <f>S15-SUM(S16:S22)</f>
        <v>350</v>
      </c>
      <c r="T23" s="168">
        <f t="shared" si="2"/>
        <v>-0.40778341793570216</v>
      </c>
      <c r="U23" s="169">
        <f t="shared" si="3"/>
        <v>-0.5625</v>
      </c>
      <c r="V23" s="168">
        <f>S23/S11</f>
        <v>0.16493873704052781</v>
      </c>
    </row>
    <row r="24" spans="1:22" x14ac:dyDescent="0.25">
      <c r="B24" s="151" t="s">
        <v>40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64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93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99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96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103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106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109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112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119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115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124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127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141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41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64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93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99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96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103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106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109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112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119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115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124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127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141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42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64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93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99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96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103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106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109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112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119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115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124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127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141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43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64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93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99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96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103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106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109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112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119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115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124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127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141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44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64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93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99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96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103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106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109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112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119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115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124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127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141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45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64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93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99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96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103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106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109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112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119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115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124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127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141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46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64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93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99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96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103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106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109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112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119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115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124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127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141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47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64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93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99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96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103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106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109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112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119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115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124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127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141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48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64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93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99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96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103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106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109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112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119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115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124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127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141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49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64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93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99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96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103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106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109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112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119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115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124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127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141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51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0910-F736-446D-ACDA-8B86C4858B49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300" t="s">
        <v>201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202</v>
      </c>
      <c r="F6" s="11" t="s">
        <v>203</v>
      </c>
      <c r="G6" s="11" t="s">
        <v>204</v>
      </c>
      <c r="H6" s="11" t="s">
        <v>205</v>
      </c>
      <c r="I6" s="11" t="s">
        <v>206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301" t="s">
        <v>42</v>
      </c>
      <c r="C7" s="304" t="s">
        <v>5</v>
      </c>
      <c r="D7" s="13" t="s">
        <v>26</v>
      </c>
      <c r="E7" s="14">
        <v>3368</v>
      </c>
      <c r="F7" s="14">
        <v>1098</v>
      </c>
      <c r="G7" s="14">
        <v>2392</v>
      </c>
      <c r="H7" s="14">
        <v>3611</v>
      </c>
      <c r="I7" s="14">
        <v>1870</v>
      </c>
      <c r="J7" s="15">
        <f>I7/H7-1</f>
        <v>-0.48213791193575184</v>
      </c>
      <c r="K7" s="14">
        <f>I7-H7</f>
        <v>-1741</v>
      </c>
      <c r="L7" s="15">
        <f>I7/E7-1</f>
        <v>-0.44477434679334915</v>
      </c>
      <c r="M7" s="14">
        <f>I7-E7</f>
        <v>-1498</v>
      </c>
      <c r="N7" s="16">
        <f>I7/$I$7</f>
        <v>1</v>
      </c>
    </row>
    <row r="8" spans="2:14" x14ac:dyDescent="0.25">
      <c r="B8" s="302"/>
      <c r="C8" s="305"/>
      <c r="D8" s="17" t="s">
        <v>27</v>
      </c>
      <c r="E8" s="18">
        <v>2779</v>
      </c>
      <c r="F8" s="18">
        <v>1098</v>
      </c>
      <c r="G8" s="18">
        <v>2392</v>
      </c>
      <c r="H8" s="18">
        <v>3579</v>
      </c>
      <c r="I8" s="18">
        <v>1833</v>
      </c>
      <c r="J8" s="19">
        <f t="shared" ref="J8:J20" si="0">I8/H8-1</f>
        <v>-0.48784576697401505</v>
      </c>
      <c r="K8" s="18">
        <f t="shared" ref="K8:K17" si="1">I8-H8</f>
        <v>-1746</v>
      </c>
      <c r="L8" s="19">
        <f t="shared" ref="L8:L20" si="2">I8/E8-1</f>
        <v>-0.34041021950341854</v>
      </c>
      <c r="M8" s="18">
        <f t="shared" ref="M8:M17" si="3">I8-E8</f>
        <v>-946</v>
      </c>
      <c r="N8" s="20">
        <f>I8/$I$7</f>
        <v>0.98021390374331552</v>
      </c>
    </row>
    <row r="9" spans="2:14" x14ac:dyDescent="0.25">
      <c r="B9" s="302"/>
      <c r="C9" s="306"/>
      <c r="D9" s="21" t="s">
        <v>28</v>
      </c>
      <c r="E9" s="22">
        <v>589</v>
      </c>
      <c r="F9" s="22">
        <v>0</v>
      </c>
      <c r="G9" s="22">
        <v>0</v>
      </c>
      <c r="H9" s="22">
        <v>0</v>
      </c>
      <c r="I9" s="22">
        <v>0</v>
      </c>
      <c r="J9" s="23" t="str">
        <f>IFERROR(I9/H9-1,"-")</f>
        <v>-</v>
      </c>
      <c r="K9" s="22">
        <f>IFERROR(I9-H9,"-")</f>
        <v>0</v>
      </c>
      <c r="L9" s="23">
        <f>IFERROR(I9/E9-1,"-")</f>
        <v>-1</v>
      </c>
      <c r="M9" s="22">
        <f>IFERROR(I9-E9,"-")</f>
        <v>-589</v>
      </c>
      <c r="N9" s="23">
        <f>IFERROR(I9/$I$7,"-")</f>
        <v>0</v>
      </c>
    </row>
    <row r="10" spans="2:14" x14ac:dyDescent="0.25">
      <c r="B10" s="302"/>
      <c r="C10" s="307" t="s">
        <v>29</v>
      </c>
      <c r="D10" s="24" t="s">
        <v>26</v>
      </c>
      <c r="E10" s="25">
        <v>3767</v>
      </c>
      <c r="F10" s="25">
        <v>1138</v>
      </c>
      <c r="G10" s="25">
        <v>2720</v>
      </c>
      <c r="H10" s="25">
        <v>3840</v>
      </c>
      <c r="I10" s="25">
        <v>2122</v>
      </c>
      <c r="J10" s="26">
        <f t="shared" si="0"/>
        <v>-0.44739583333333333</v>
      </c>
      <c r="K10" s="25">
        <f t="shared" si="1"/>
        <v>-1718</v>
      </c>
      <c r="L10" s="26">
        <f t="shared" si="2"/>
        <v>-0.43668701884788952</v>
      </c>
      <c r="M10" s="25">
        <f t="shared" si="3"/>
        <v>-1645</v>
      </c>
      <c r="N10" s="16">
        <f>I10/$I$10</f>
        <v>1</v>
      </c>
    </row>
    <row r="11" spans="2:14" x14ac:dyDescent="0.25">
      <c r="B11" s="302"/>
      <c r="C11" s="308"/>
      <c r="D11" s="4" t="s">
        <v>27</v>
      </c>
      <c r="E11" s="27">
        <v>3114</v>
      </c>
      <c r="F11" s="27">
        <v>1138</v>
      </c>
      <c r="G11" s="27">
        <v>2720</v>
      </c>
      <c r="H11" s="27">
        <v>3795</v>
      </c>
      <c r="I11" s="27">
        <v>2077</v>
      </c>
      <c r="J11" s="28">
        <f t="shared" si="0"/>
        <v>-0.45270092226613967</v>
      </c>
      <c r="K11" s="27">
        <f t="shared" si="1"/>
        <v>-1718</v>
      </c>
      <c r="L11" s="28">
        <f t="shared" si="2"/>
        <v>-0.33301220295439948</v>
      </c>
      <c r="M11" s="27">
        <f t="shared" si="3"/>
        <v>-1037</v>
      </c>
      <c r="N11" s="29">
        <f>I11/$I$10</f>
        <v>0.97879359095193219</v>
      </c>
    </row>
    <row r="12" spans="2:14" x14ac:dyDescent="0.25">
      <c r="B12" s="302"/>
      <c r="C12" s="309"/>
      <c r="D12" s="30" t="s">
        <v>28</v>
      </c>
      <c r="E12" s="31">
        <v>653</v>
      </c>
      <c r="F12" s="31">
        <v>0</v>
      </c>
      <c r="G12" s="31">
        <v>0</v>
      </c>
      <c r="H12" s="31">
        <v>0</v>
      </c>
      <c r="I12" s="31">
        <v>0</v>
      </c>
      <c r="J12" s="32" t="str">
        <f>IFERROR(I12/H12-1,"-")</f>
        <v>-</v>
      </c>
      <c r="K12" s="31">
        <f>IFERROR(I12-H12,"-")</f>
        <v>0</v>
      </c>
      <c r="L12" s="32">
        <f>IFERROR(I12/E12-1,"-")</f>
        <v>-1</v>
      </c>
      <c r="M12" s="31">
        <f>IFERROR(I12-E12,"-")</f>
        <v>-653</v>
      </c>
      <c r="N12" s="32">
        <f>IFERROR(I12/$I$10,"-")</f>
        <v>0</v>
      </c>
    </row>
    <row r="13" spans="2:14" x14ac:dyDescent="0.25">
      <c r="B13" s="302"/>
      <c r="C13" s="304" t="s">
        <v>18</v>
      </c>
      <c r="D13" s="13" t="s">
        <v>26</v>
      </c>
      <c r="E13" s="14">
        <v>15812</v>
      </c>
      <c r="F13" s="14">
        <v>3321</v>
      </c>
      <c r="G13" s="14">
        <v>11098</v>
      </c>
      <c r="H13" s="14">
        <v>10740</v>
      </c>
      <c r="I13" s="14">
        <v>7817</v>
      </c>
      <c r="J13" s="15">
        <f t="shared" si="0"/>
        <v>-0.27216014897579144</v>
      </c>
      <c r="K13" s="14">
        <f t="shared" si="1"/>
        <v>-2923</v>
      </c>
      <c r="L13" s="15">
        <f t="shared" si="2"/>
        <v>-0.50562863647862377</v>
      </c>
      <c r="M13" s="14">
        <f t="shared" si="3"/>
        <v>-7995</v>
      </c>
      <c r="N13" s="16">
        <f>I13/$I$13</f>
        <v>1</v>
      </c>
    </row>
    <row r="14" spans="2:14" x14ac:dyDescent="0.25">
      <c r="B14" s="302"/>
      <c r="C14" s="305"/>
      <c r="D14" s="17" t="s">
        <v>27</v>
      </c>
      <c r="E14" s="18">
        <v>13156</v>
      </c>
      <c r="F14" s="18">
        <v>3321</v>
      </c>
      <c r="G14" s="18">
        <v>11098</v>
      </c>
      <c r="H14" s="18">
        <v>10423</v>
      </c>
      <c r="I14" s="18">
        <v>7607</v>
      </c>
      <c r="J14" s="19">
        <f t="shared" si="0"/>
        <v>-0.27017173558476448</v>
      </c>
      <c r="K14" s="18">
        <f t="shared" si="1"/>
        <v>-2816</v>
      </c>
      <c r="L14" s="19">
        <f t="shared" si="2"/>
        <v>-0.42178473700212826</v>
      </c>
      <c r="M14" s="18">
        <f t="shared" si="3"/>
        <v>-5549</v>
      </c>
      <c r="N14" s="20">
        <f>I14/$I$13</f>
        <v>0.97313547396699496</v>
      </c>
    </row>
    <row r="15" spans="2:14" x14ac:dyDescent="0.25">
      <c r="B15" s="302"/>
      <c r="C15" s="306"/>
      <c r="D15" s="21" t="s">
        <v>28</v>
      </c>
      <c r="E15" s="22">
        <v>2656</v>
      </c>
      <c r="F15" s="22">
        <v>0</v>
      </c>
      <c r="G15" s="22">
        <v>0</v>
      </c>
      <c r="H15" s="22">
        <v>0</v>
      </c>
      <c r="I15" s="22">
        <v>0</v>
      </c>
      <c r="J15" s="23" t="str">
        <f>IFERROR(I15/H15-1,"-")</f>
        <v>-</v>
      </c>
      <c r="K15" s="22">
        <f>IFERROR(I15-H15,"-")</f>
        <v>0</v>
      </c>
      <c r="L15" s="23">
        <f>IFERROR(I15/E15-1,"-")</f>
        <v>-1</v>
      </c>
      <c r="M15" s="22">
        <f>IFERROR(I15-E15,"-")</f>
        <v>-2656</v>
      </c>
      <c r="N15" s="23">
        <f>IFERROR(I15/$I$13,"-")</f>
        <v>0</v>
      </c>
    </row>
    <row r="16" spans="2:14" x14ac:dyDescent="0.25">
      <c r="B16" s="302"/>
      <c r="C16" s="307" t="s">
        <v>19</v>
      </c>
      <c r="D16" s="24" t="s">
        <v>26</v>
      </c>
      <c r="E16" s="33">
        <v>4.6947743467933494</v>
      </c>
      <c r="F16" s="33">
        <v>3.0245901639344264</v>
      </c>
      <c r="G16" s="33">
        <v>4.6396321070234112</v>
      </c>
      <c r="H16" s="33">
        <v>2.9742453613957354</v>
      </c>
      <c r="I16" s="33">
        <v>4.1802139037433159</v>
      </c>
      <c r="J16" s="34">
        <f t="shared" si="0"/>
        <v>0.40547042890289697</v>
      </c>
      <c r="K16" s="35">
        <f t="shared" si="1"/>
        <v>1.2059685423475806</v>
      </c>
      <c r="L16" s="34">
        <f t="shared" si="2"/>
        <v>-0.10960280623529672</v>
      </c>
      <c r="M16" s="35">
        <f t="shared" si="3"/>
        <v>-0.51456044305003346</v>
      </c>
      <c r="N16" s="36"/>
    </row>
    <row r="17" spans="2:14" x14ac:dyDescent="0.25">
      <c r="B17" s="302"/>
      <c r="C17" s="308"/>
      <c r="D17" s="4" t="s">
        <v>27</v>
      </c>
      <c r="E17" s="37">
        <f>E14/E8</f>
        <v>4.7340770061173085</v>
      </c>
      <c r="F17" s="37">
        <f t="shared" ref="F17:I17" si="4">F14/F8</f>
        <v>3.0245901639344264</v>
      </c>
      <c r="G17" s="37">
        <f t="shared" si="4"/>
        <v>4.6396321070234112</v>
      </c>
      <c r="H17" s="37">
        <f t="shared" si="4"/>
        <v>2.9122659960882928</v>
      </c>
      <c r="I17" s="37">
        <f t="shared" si="4"/>
        <v>4.1500272776868519</v>
      </c>
      <c r="J17" s="38">
        <f t="shared" si="0"/>
        <v>0.42501656210699834</v>
      </c>
      <c r="K17" s="39">
        <f t="shared" si="1"/>
        <v>1.237761281598559</v>
      </c>
      <c r="L17" s="38">
        <f t="shared" si="2"/>
        <v>-0.12337140432564908</v>
      </c>
      <c r="M17" s="39">
        <f t="shared" si="3"/>
        <v>-0.58404972843045666</v>
      </c>
      <c r="N17" s="40"/>
    </row>
    <row r="18" spans="2:14" x14ac:dyDescent="0.25">
      <c r="B18" s="302"/>
      <c r="C18" s="309"/>
      <c r="D18" s="30" t="s">
        <v>28</v>
      </c>
      <c r="E18" s="41">
        <f>IFERROR(E15/E9,"-")</f>
        <v>4.5093378607809846</v>
      </c>
      <c r="F18" s="41" t="str">
        <f t="shared" ref="F18:I18" si="5">IFERROR(F15/F9,"-")</f>
        <v>-</v>
      </c>
      <c r="G18" s="41" t="str">
        <f t="shared" si="5"/>
        <v>-</v>
      </c>
      <c r="H18" s="41" t="str">
        <f t="shared" si="5"/>
        <v>-</v>
      </c>
      <c r="I18" s="41" t="str">
        <f t="shared" si="5"/>
        <v>-</v>
      </c>
      <c r="J18" s="32" t="str">
        <f>IFERROR(I18/H18-1,"-")</f>
        <v>-</v>
      </c>
      <c r="K18" s="31" t="str">
        <f>IFERROR(I18-H18,"-")</f>
        <v>-</v>
      </c>
      <c r="L18" s="32" t="str">
        <f>IFERROR(I18/E18-1,"-")</f>
        <v>-</v>
      </c>
      <c r="M18" s="31" t="str">
        <f>IFERROR(I18-E18,"-")</f>
        <v>-</v>
      </c>
      <c r="N18" s="32"/>
    </row>
    <row r="19" spans="2:14" x14ac:dyDescent="0.25">
      <c r="B19" s="302"/>
      <c r="C19" s="310" t="s">
        <v>30</v>
      </c>
      <c r="D19" s="13" t="s">
        <v>26</v>
      </c>
      <c r="E19" s="16">
        <v>0.4526</v>
      </c>
      <c r="F19" s="16">
        <v>0.2223</v>
      </c>
      <c r="G19" s="16">
        <v>0.42420000000000002</v>
      </c>
      <c r="H19" s="16">
        <v>0.37990000000000002</v>
      </c>
      <c r="I19" s="16">
        <v>0.27649999999999997</v>
      </c>
      <c r="J19" s="15">
        <f t="shared" si="0"/>
        <v>-0.2721768886549093</v>
      </c>
      <c r="K19" s="42">
        <f>(I19-H19)*100</f>
        <v>-10.340000000000005</v>
      </c>
      <c r="L19" s="15">
        <f t="shared" si="2"/>
        <v>-0.38908528501988515</v>
      </c>
      <c r="M19" s="42">
        <f>(I19-E19)*100</f>
        <v>-17.610000000000003</v>
      </c>
      <c r="N19" s="16"/>
    </row>
    <row r="20" spans="2:14" x14ac:dyDescent="0.25">
      <c r="B20" s="302"/>
      <c r="C20" s="311"/>
      <c r="D20" s="17" t="s">
        <v>27</v>
      </c>
      <c r="E20" s="20">
        <v>0.46279999999999999</v>
      </c>
      <c r="F20" s="20">
        <v>0.2223</v>
      </c>
      <c r="G20" s="20">
        <v>0.42420000000000002</v>
      </c>
      <c r="H20" s="20">
        <v>0.37439999999999996</v>
      </c>
      <c r="I20" s="20">
        <v>0.27329999999999999</v>
      </c>
      <c r="J20" s="19">
        <f t="shared" si="0"/>
        <v>-0.27003205128205121</v>
      </c>
      <c r="K20" s="43">
        <f>(I20-H20)*100</f>
        <v>-10.109999999999996</v>
      </c>
      <c r="L20" s="19">
        <f t="shared" si="2"/>
        <v>-0.40946413137424376</v>
      </c>
      <c r="M20" s="43">
        <f>(I20-E20)*100</f>
        <v>-18.95</v>
      </c>
      <c r="N20" s="20"/>
    </row>
    <row r="21" spans="2:14" x14ac:dyDescent="0.25">
      <c r="B21" s="302"/>
      <c r="C21" s="312"/>
      <c r="D21" s="21" t="s">
        <v>28</v>
      </c>
      <c r="E21" s="23">
        <v>0.40799999999999997</v>
      </c>
      <c r="F21" s="23">
        <v>0</v>
      </c>
      <c r="G21" s="23">
        <v>0</v>
      </c>
      <c r="H21" s="23">
        <v>0</v>
      </c>
      <c r="I21" s="23">
        <v>0</v>
      </c>
      <c r="J21" s="23" t="str">
        <f>IFERROR(I21/H21-1,"-")</f>
        <v>-</v>
      </c>
      <c r="K21" s="22">
        <f>IFERROR(I21-H21,"-")</f>
        <v>0</v>
      </c>
      <c r="L21" s="23">
        <f>IFERROR(I21/E21-1,"-")</f>
        <v>-1</v>
      </c>
      <c r="M21" s="22">
        <f>IFERROR(I21-E21,"-")</f>
        <v>-0.40799999999999997</v>
      </c>
      <c r="N21" s="44"/>
    </row>
    <row r="22" spans="2:14" x14ac:dyDescent="0.25">
      <c r="B22" s="302"/>
      <c r="C22" s="313" t="s">
        <v>31</v>
      </c>
      <c r="D22" s="24" t="s">
        <v>26</v>
      </c>
      <c r="E22" s="25">
        <v>1127</v>
      </c>
      <c r="F22" s="25">
        <v>482</v>
      </c>
      <c r="G22" s="25">
        <v>844</v>
      </c>
      <c r="H22" s="25">
        <v>912</v>
      </c>
      <c r="I22" s="25">
        <v>912</v>
      </c>
      <c r="J22" s="34">
        <f>I22/H22-1</f>
        <v>0</v>
      </c>
      <c r="K22" s="25">
        <f>I22-H22</f>
        <v>0</v>
      </c>
      <c r="L22" s="34">
        <f>I22/E22-1</f>
        <v>-0.1907719609582964</v>
      </c>
      <c r="M22" s="25">
        <f>I22-E22</f>
        <v>-215</v>
      </c>
      <c r="N22" s="36">
        <f>I22/$I$22</f>
        <v>1</v>
      </c>
    </row>
    <row r="23" spans="2:14" x14ac:dyDescent="0.25">
      <c r="B23" s="302"/>
      <c r="C23" s="314"/>
      <c r="D23" s="4" t="s">
        <v>27</v>
      </c>
      <c r="E23" s="27">
        <v>917</v>
      </c>
      <c r="F23" s="27">
        <v>482</v>
      </c>
      <c r="G23" s="27">
        <v>844</v>
      </c>
      <c r="H23" s="27">
        <v>898</v>
      </c>
      <c r="I23" s="27">
        <v>898</v>
      </c>
      <c r="J23" s="38">
        <f>I23/H23-1</f>
        <v>0</v>
      </c>
      <c r="K23" s="27">
        <f>I23-H23</f>
        <v>0</v>
      </c>
      <c r="L23" s="38">
        <f>I23/E23-1</f>
        <v>-2.0719738276990141E-2</v>
      </c>
      <c r="M23" s="27">
        <f>I23-E23</f>
        <v>-19</v>
      </c>
      <c r="N23" s="40">
        <f>I23/$I$22</f>
        <v>0.98464912280701755</v>
      </c>
    </row>
    <row r="24" spans="2:14" x14ac:dyDescent="0.25">
      <c r="B24" s="303"/>
      <c r="C24" s="315"/>
      <c r="D24" s="30" t="s">
        <v>28</v>
      </c>
      <c r="E24" s="31">
        <v>210</v>
      </c>
      <c r="F24" s="31">
        <v>0</v>
      </c>
      <c r="G24" s="31">
        <v>0</v>
      </c>
      <c r="H24" s="31">
        <v>0</v>
      </c>
      <c r="I24" s="31">
        <v>0</v>
      </c>
      <c r="J24" s="32" t="str">
        <f>IFERROR(I24/H24-1,"-")</f>
        <v>-</v>
      </c>
      <c r="K24" s="31">
        <f>IFERROR(I24-H24,"-")</f>
        <v>0</v>
      </c>
      <c r="L24" s="32">
        <f>IFERROR(I24/E24-1,"-")</f>
        <v>-1</v>
      </c>
      <c r="M24" s="31">
        <f>IFERROR(I24-E24,"-")</f>
        <v>-210</v>
      </c>
      <c r="N24" s="32">
        <f>IFERROR(I24/$I$22,"-")</f>
        <v>0</v>
      </c>
    </row>
    <row r="25" spans="2:14" ht="7.5" customHeight="1" x14ac:dyDescent="0.25">
      <c r="B25" s="316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45"/>
    </row>
    <row r="26" spans="2:14" ht="24.75" customHeight="1" x14ac:dyDescent="0.25">
      <c r="B26" s="317" t="s">
        <v>32</v>
      </c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</row>
    <row r="29" spans="2:14" ht="21.75" customHeight="1" thickBot="1" x14ac:dyDescent="0.3">
      <c r="B29" s="300" t="s">
        <v>201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207</v>
      </c>
      <c r="F31" s="11" t="s">
        <v>208</v>
      </c>
      <c r="G31" s="11" t="s">
        <v>209</v>
      </c>
      <c r="H31" s="11" t="s">
        <v>210</v>
      </c>
      <c r="I31" s="11" t="s">
        <v>211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301" t="s">
        <v>42</v>
      </c>
      <c r="C32" s="304" t="s">
        <v>5</v>
      </c>
      <c r="D32" s="13" t="s">
        <v>26</v>
      </c>
      <c r="E32" s="47">
        <v>19848</v>
      </c>
      <c r="F32" s="47">
        <v>3463</v>
      </c>
      <c r="G32" s="47">
        <v>14300</v>
      </c>
      <c r="H32" s="47">
        <v>24366</v>
      </c>
      <c r="I32" s="47">
        <v>20854</v>
      </c>
      <c r="J32" s="15">
        <f>I32/H32-1</f>
        <v>-0.14413527045883612</v>
      </c>
      <c r="K32" s="14">
        <f>I32-H32</f>
        <v>-3512</v>
      </c>
      <c r="L32" s="15">
        <f>I32/E32-1</f>
        <v>5.0685207577589653E-2</v>
      </c>
      <c r="M32" s="14">
        <f>I32-E32</f>
        <v>1006</v>
      </c>
      <c r="N32" s="16">
        <f>I32/$I$32</f>
        <v>1</v>
      </c>
    </row>
    <row r="33" spans="1:14" x14ac:dyDescent="0.25">
      <c r="B33" s="302"/>
      <c r="C33" s="305"/>
      <c r="D33" s="17" t="s">
        <v>27</v>
      </c>
      <c r="E33" s="48">
        <v>17732</v>
      </c>
      <c r="F33" s="48">
        <v>3463</v>
      </c>
      <c r="G33" s="48">
        <v>14300</v>
      </c>
      <c r="H33" s="48">
        <v>24103</v>
      </c>
      <c r="I33" s="48">
        <v>20584</v>
      </c>
      <c r="J33" s="19">
        <f t="shared" ref="J33:J45" si="6">I33/H33-1</f>
        <v>-0.1459984234327677</v>
      </c>
      <c r="K33" s="18">
        <f t="shared" ref="K33:K42" si="7">I33-H33</f>
        <v>-3519</v>
      </c>
      <c r="L33" s="19">
        <f t="shared" ref="L33:L45" si="8">I33/E33-1</f>
        <v>0.16083916083916083</v>
      </c>
      <c r="M33" s="18">
        <f t="shared" ref="M33:M42" si="9">I33-E33</f>
        <v>2852</v>
      </c>
      <c r="N33" s="20">
        <f>I33/$I$32</f>
        <v>0.98705284357916945</v>
      </c>
    </row>
    <row r="34" spans="1:14" x14ac:dyDescent="0.25">
      <c r="B34" s="302"/>
      <c r="C34" s="306"/>
      <c r="D34" s="21" t="s">
        <v>28</v>
      </c>
      <c r="E34" s="22">
        <v>2116</v>
      </c>
      <c r="F34" s="22">
        <v>0</v>
      </c>
      <c r="G34" s="22">
        <v>0</v>
      </c>
      <c r="H34" s="22">
        <v>0</v>
      </c>
      <c r="I34" s="22">
        <v>0</v>
      </c>
      <c r="J34" s="23" t="str">
        <f>IFERROR(I34/H34-1,"-")</f>
        <v>-</v>
      </c>
      <c r="K34" s="22">
        <f>IFERROR(I34-H34,"-")</f>
        <v>0</v>
      </c>
      <c r="L34" s="23">
        <f>IFERROR(I34/E34-1,"-")</f>
        <v>-1</v>
      </c>
      <c r="M34" s="22">
        <f>IFERROR(I34-E34,"-")</f>
        <v>-2116</v>
      </c>
      <c r="N34" s="23">
        <f>IFERROR(I34/I32,"-")</f>
        <v>0</v>
      </c>
    </row>
    <row r="35" spans="1:14" x14ac:dyDescent="0.25">
      <c r="B35" s="302"/>
      <c r="C35" s="307" t="s">
        <v>29</v>
      </c>
      <c r="D35" s="24" t="s">
        <v>26</v>
      </c>
      <c r="E35" s="49">
        <v>22620</v>
      </c>
      <c r="F35" s="49">
        <v>3887</v>
      </c>
      <c r="G35" s="49">
        <v>16119</v>
      </c>
      <c r="H35" s="49">
        <v>26270</v>
      </c>
      <c r="I35" s="49">
        <v>22984</v>
      </c>
      <c r="J35" s="26">
        <f t="shared" si="6"/>
        <v>-0.12508564902931096</v>
      </c>
      <c r="K35" s="25">
        <f t="shared" si="7"/>
        <v>-3286</v>
      </c>
      <c r="L35" s="26">
        <f t="shared" si="8"/>
        <v>1.6091954022988464E-2</v>
      </c>
      <c r="M35" s="25">
        <f t="shared" si="9"/>
        <v>364</v>
      </c>
      <c r="N35" s="16">
        <f>I35/$I$35</f>
        <v>1</v>
      </c>
    </row>
    <row r="36" spans="1:14" x14ac:dyDescent="0.25">
      <c r="B36" s="302"/>
      <c r="C36" s="308"/>
      <c r="D36" s="4" t="s">
        <v>27</v>
      </c>
      <c r="E36" s="50">
        <v>20019</v>
      </c>
      <c r="F36" s="50">
        <v>3887</v>
      </c>
      <c r="G36" s="50">
        <v>16119</v>
      </c>
      <c r="H36" s="50">
        <v>25948</v>
      </c>
      <c r="I36" s="50">
        <v>22673</v>
      </c>
      <c r="J36" s="28">
        <f t="shared" si="6"/>
        <v>-0.12621396639432714</v>
      </c>
      <c r="K36" s="27">
        <f t="shared" si="7"/>
        <v>-3275</v>
      </c>
      <c r="L36" s="28">
        <f t="shared" si="8"/>
        <v>0.13257405464808425</v>
      </c>
      <c r="M36" s="27">
        <f t="shared" si="9"/>
        <v>2654</v>
      </c>
      <c r="N36" s="29">
        <f>I36/$I$35</f>
        <v>0.98646884789418721</v>
      </c>
    </row>
    <row r="37" spans="1:14" x14ac:dyDescent="0.25">
      <c r="B37" s="302"/>
      <c r="C37" s="309"/>
      <c r="D37" s="30" t="s">
        <v>28</v>
      </c>
      <c r="E37" s="31">
        <v>2601</v>
      </c>
      <c r="F37" s="31">
        <v>0</v>
      </c>
      <c r="G37" s="31">
        <v>0</v>
      </c>
      <c r="H37" s="31">
        <v>0</v>
      </c>
      <c r="I37" s="31">
        <v>0</v>
      </c>
      <c r="J37" s="32" t="str">
        <f>IFERROR(I37/H37-1,"-")</f>
        <v>-</v>
      </c>
      <c r="K37" s="31">
        <f>IFERROR(I37-H37,"-")</f>
        <v>0</v>
      </c>
      <c r="L37" s="32">
        <f>IFERROR(I37/E37-1,"-")</f>
        <v>-1</v>
      </c>
      <c r="M37" s="31">
        <f>IFERROR(I37-E37,"-")</f>
        <v>-2601</v>
      </c>
      <c r="N37" s="32">
        <f>IFERROR(I37/I35,"-")</f>
        <v>0</v>
      </c>
    </row>
    <row r="38" spans="1:14" x14ac:dyDescent="0.25">
      <c r="B38" s="302"/>
      <c r="C38" s="304" t="s">
        <v>18</v>
      </c>
      <c r="D38" s="13" t="s">
        <v>26</v>
      </c>
      <c r="E38" s="47">
        <v>99309</v>
      </c>
      <c r="F38" s="47">
        <v>15769</v>
      </c>
      <c r="G38" s="47">
        <v>67370</v>
      </c>
      <c r="H38" s="47">
        <v>76289</v>
      </c>
      <c r="I38" s="47">
        <v>83156</v>
      </c>
      <c r="J38" s="15">
        <f t="shared" si="6"/>
        <v>9.0012976969156666E-2</v>
      </c>
      <c r="K38" s="14">
        <f t="shared" si="7"/>
        <v>6867</v>
      </c>
      <c r="L38" s="15">
        <f t="shared" si="8"/>
        <v>-0.16265393871653122</v>
      </c>
      <c r="M38" s="14">
        <f t="shared" si="9"/>
        <v>-16153</v>
      </c>
      <c r="N38" s="16">
        <f>I38/$I$38</f>
        <v>1</v>
      </c>
    </row>
    <row r="39" spans="1:14" x14ac:dyDescent="0.25">
      <c r="B39" s="302"/>
      <c r="C39" s="305"/>
      <c r="D39" s="17" t="s">
        <v>27</v>
      </c>
      <c r="E39" s="48">
        <v>82208</v>
      </c>
      <c r="F39" s="48">
        <v>15769</v>
      </c>
      <c r="G39" s="48">
        <v>67370</v>
      </c>
      <c r="H39" s="48">
        <v>74460</v>
      </c>
      <c r="I39" s="48">
        <v>81498</v>
      </c>
      <c r="J39" s="19">
        <f t="shared" si="6"/>
        <v>9.4520547945205369E-2</v>
      </c>
      <c r="K39" s="18">
        <f t="shared" si="7"/>
        <v>7038</v>
      </c>
      <c r="L39" s="19">
        <f t="shared" si="8"/>
        <v>-8.6366290385363476E-3</v>
      </c>
      <c r="M39" s="18">
        <f t="shared" si="9"/>
        <v>-710</v>
      </c>
      <c r="N39" s="20">
        <f>I39/$I$38</f>
        <v>0.98006157102313729</v>
      </c>
    </row>
    <row r="40" spans="1:14" x14ac:dyDescent="0.25">
      <c r="B40" s="302"/>
      <c r="C40" s="306"/>
      <c r="D40" s="21" t="s">
        <v>28</v>
      </c>
      <c r="E40" s="22">
        <v>17101</v>
      </c>
      <c r="F40" s="22">
        <v>0</v>
      </c>
      <c r="G40" s="22">
        <v>0</v>
      </c>
      <c r="H40" s="22">
        <v>0</v>
      </c>
      <c r="I40" s="22">
        <v>0</v>
      </c>
      <c r="J40" s="23" t="str">
        <f>IFERROR(I40/H40-1,"-")</f>
        <v>-</v>
      </c>
      <c r="K40" s="22">
        <f>IFERROR(I40-H40,"-")</f>
        <v>0</v>
      </c>
      <c r="L40" s="23">
        <f>IFERROR(I40/E40-1,"-")</f>
        <v>-1</v>
      </c>
      <c r="M40" s="22">
        <f>IFERROR(I40-E40,"-")</f>
        <v>-17101</v>
      </c>
      <c r="N40" s="23">
        <f>IFERROR(I40/I38,"-")</f>
        <v>0</v>
      </c>
    </row>
    <row r="41" spans="1:14" x14ac:dyDescent="0.25">
      <c r="B41" s="302"/>
      <c r="C41" s="307" t="s">
        <v>19</v>
      </c>
      <c r="D41" s="24" t="s">
        <v>26</v>
      </c>
      <c r="E41" s="51">
        <v>5.0034764207980649</v>
      </c>
      <c r="F41" s="51">
        <v>4.5535662720184815</v>
      </c>
      <c r="G41" s="51">
        <v>4.7111888111888112</v>
      </c>
      <c r="H41" s="51">
        <v>3.1309611754083559</v>
      </c>
      <c r="I41" s="51">
        <v>3.9875323678910521</v>
      </c>
      <c r="J41" s="34">
        <f t="shared" si="6"/>
        <v>0.27358090518991429</v>
      </c>
      <c r="K41" s="35">
        <f t="shared" si="7"/>
        <v>0.8565711924826962</v>
      </c>
      <c r="L41" s="34">
        <f t="shared" si="8"/>
        <v>-0.20304763477729504</v>
      </c>
      <c r="M41" s="35">
        <f t="shared" si="9"/>
        <v>-1.0159440529070127</v>
      </c>
      <c r="N41" s="36"/>
    </row>
    <row r="42" spans="1:14" x14ac:dyDescent="0.25">
      <c r="B42" s="302"/>
      <c r="C42" s="308"/>
      <c r="D42" s="4" t="s">
        <v>27</v>
      </c>
      <c r="E42" s="52">
        <f t="shared" ref="E42:I42" si="10">E39/E33</f>
        <v>4.6361380554928946</v>
      </c>
      <c r="F42" s="52">
        <f t="shared" si="10"/>
        <v>4.5535662720184815</v>
      </c>
      <c r="G42" s="52">
        <f t="shared" si="10"/>
        <v>4.7111888111888112</v>
      </c>
      <c r="H42" s="52">
        <f t="shared" si="10"/>
        <v>3.0892420030701571</v>
      </c>
      <c r="I42" s="52">
        <f t="shared" si="10"/>
        <v>3.9592887679751265</v>
      </c>
      <c r="J42" s="38">
        <f t="shared" si="6"/>
        <v>0.28163761985635882</v>
      </c>
      <c r="K42" s="39">
        <f t="shared" si="7"/>
        <v>0.87004676490496946</v>
      </c>
      <c r="L42" s="38">
        <f t="shared" si="8"/>
        <v>-0.145994204533197</v>
      </c>
      <c r="M42" s="39">
        <f t="shared" si="9"/>
        <v>-0.67684928751776807</v>
      </c>
      <c r="N42" s="40"/>
    </row>
    <row r="43" spans="1:14" x14ac:dyDescent="0.25">
      <c r="B43" s="302"/>
      <c r="C43" s="309"/>
      <c r="D43" s="30" t="s">
        <v>28</v>
      </c>
      <c r="E43" s="41">
        <f>IFERROR(E40/E34,"-")</f>
        <v>8.0817580340264659</v>
      </c>
      <c r="F43" s="41" t="str">
        <f t="shared" ref="F43:I43" si="11">IFERROR(F40/F34,"-")</f>
        <v>-</v>
      </c>
      <c r="G43" s="41" t="str">
        <f t="shared" si="11"/>
        <v>-</v>
      </c>
      <c r="H43" s="41" t="str">
        <f t="shared" si="11"/>
        <v>-</v>
      </c>
      <c r="I43" s="41" t="str">
        <f t="shared" si="11"/>
        <v>-</v>
      </c>
      <c r="J43" s="32" t="str">
        <f>IFERROR(I43/H43-1,"-")</f>
        <v>-</v>
      </c>
      <c r="K43" s="31" t="str">
        <f>IFERROR(I43-H43,"-")</f>
        <v>-</v>
      </c>
      <c r="L43" s="32" t="str">
        <f>IFERROR(I43/E43-1,"-")</f>
        <v>-</v>
      </c>
      <c r="M43" s="31" t="str">
        <f>IFERROR(I43-E43,"-")</f>
        <v>-</v>
      </c>
      <c r="N43" s="53"/>
    </row>
    <row r="44" spans="1:14" x14ac:dyDescent="0.25">
      <c r="A44" s="54"/>
      <c r="B44" s="302"/>
      <c r="C44" s="310" t="s">
        <v>30</v>
      </c>
      <c r="D44" s="13" t="s">
        <v>26</v>
      </c>
      <c r="E44" s="55">
        <v>0.58356299617457119</v>
      </c>
      <c r="F44" s="55">
        <v>0.21666071281360777</v>
      </c>
      <c r="G44" s="55">
        <v>0.5391066370052654</v>
      </c>
      <c r="H44" s="55">
        <v>0.55397496224003717</v>
      </c>
      <c r="I44" s="55">
        <v>0.59986726685133884</v>
      </c>
      <c r="J44" s="55">
        <f t="shared" si="6"/>
        <v>8.2841838962780745E-2</v>
      </c>
      <c r="K44" s="42">
        <f>(I44-H44)*100</f>
        <v>4.5892304611301675</v>
      </c>
      <c r="L44" s="15">
        <f t="shared" si="8"/>
        <v>2.7939178432571987E-2</v>
      </c>
      <c r="M44" s="42">
        <f>(I44-E44)*100</f>
        <v>1.6304270676767652</v>
      </c>
      <c r="N44" s="16"/>
    </row>
    <row r="45" spans="1:14" x14ac:dyDescent="0.25">
      <c r="B45" s="302"/>
      <c r="C45" s="311"/>
      <c r="D45" s="17" t="s">
        <v>27</v>
      </c>
      <c r="E45" s="56">
        <v>0.59370102623729837</v>
      </c>
      <c r="F45" s="56">
        <v>0.21666071281360777</v>
      </c>
      <c r="G45" s="56">
        <v>0.5391066370052654</v>
      </c>
      <c r="H45" s="56">
        <v>0.54912314340919488</v>
      </c>
      <c r="I45" s="56">
        <v>0.59707244168327278</v>
      </c>
      <c r="J45" s="56">
        <f t="shared" si="6"/>
        <v>8.7319754866618471E-2</v>
      </c>
      <c r="K45" s="43">
        <f>(I45-H45)*100</f>
        <v>4.7949298274077901</v>
      </c>
      <c r="L45" s="19">
        <f t="shared" si="8"/>
        <v>5.6786417691434554E-3</v>
      </c>
      <c r="M45" s="43">
        <f>(I45-E45)*100</f>
        <v>0.33714154459744128</v>
      </c>
      <c r="N45" s="20"/>
    </row>
    <row r="46" spans="1:14" x14ac:dyDescent="0.25">
      <c r="B46" s="302"/>
      <c r="C46" s="312"/>
      <c r="D46" s="21" t="s">
        <v>28</v>
      </c>
      <c r="E46" s="57">
        <v>0.53929359823399559</v>
      </c>
      <c r="F46" s="57" t="s">
        <v>212</v>
      </c>
      <c r="G46" s="57" t="s">
        <v>212</v>
      </c>
      <c r="H46" s="57" t="s">
        <v>212</v>
      </c>
      <c r="I46" s="57" t="s">
        <v>212</v>
      </c>
      <c r="J46" s="23" t="str">
        <f>IFERROR(I46/H46-1,"-")</f>
        <v>-</v>
      </c>
      <c r="K46" s="22" t="str">
        <f>IFERROR(I46-H46,"-")</f>
        <v>-</v>
      </c>
      <c r="L46" s="23" t="str">
        <f>IFERROR(I46/E46-1,"-")</f>
        <v>-</v>
      </c>
      <c r="M46" s="22" t="str">
        <f>IFERROR(I46-E46,"-")</f>
        <v>-</v>
      </c>
      <c r="N46" s="44"/>
    </row>
    <row r="47" spans="1:14" x14ac:dyDescent="0.25">
      <c r="B47" s="302"/>
      <c r="C47" s="313" t="s">
        <v>33</v>
      </c>
      <c r="D47" s="24" t="s">
        <v>26</v>
      </c>
      <c r="E47" s="49">
        <v>1127</v>
      </c>
      <c r="F47" s="49">
        <v>482</v>
      </c>
      <c r="G47" s="49">
        <v>827.2</v>
      </c>
      <c r="H47" s="49">
        <v>912</v>
      </c>
      <c r="I47" s="49">
        <v>912</v>
      </c>
      <c r="J47" s="34">
        <f>I47/H47-1</f>
        <v>0</v>
      </c>
      <c r="K47" s="25">
        <f>I47-H47</f>
        <v>0</v>
      </c>
      <c r="L47" s="34">
        <f>I47/E47-1</f>
        <v>-0.1907719609582964</v>
      </c>
      <c r="M47" s="25">
        <f>I47-E47</f>
        <v>-215</v>
      </c>
      <c r="N47" s="36">
        <f>I47/$I$22</f>
        <v>1</v>
      </c>
    </row>
    <row r="48" spans="1:14" x14ac:dyDescent="0.25">
      <c r="B48" s="302"/>
      <c r="C48" s="308"/>
      <c r="D48" s="4" t="s">
        <v>27</v>
      </c>
      <c r="E48" s="50">
        <v>917</v>
      </c>
      <c r="F48" s="50">
        <v>482</v>
      </c>
      <c r="G48" s="50">
        <v>827.2</v>
      </c>
      <c r="H48" s="50">
        <v>898</v>
      </c>
      <c r="I48" s="50">
        <v>898</v>
      </c>
      <c r="J48" s="38">
        <f>I48/H48-1</f>
        <v>0</v>
      </c>
      <c r="K48" s="27">
        <f>I48-H48</f>
        <v>0</v>
      </c>
      <c r="L48" s="38">
        <f>I48/E48-1</f>
        <v>-2.0719738276990141E-2</v>
      </c>
      <c r="M48" s="27">
        <f>I48-E48</f>
        <v>-19</v>
      </c>
      <c r="N48" s="40">
        <f>I48/$I$22</f>
        <v>0.98464912280701755</v>
      </c>
    </row>
    <row r="49" spans="2:14" x14ac:dyDescent="0.25">
      <c r="B49" s="303"/>
      <c r="C49" s="309"/>
      <c r="D49" s="30" t="s">
        <v>28</v>
      </c>
      <c r="E49" s="31">
        <v>210</v>
      </c>
      <c r="F49" s="31">
        <v>0</v>
      </c>
      <c r="G49" s="31">
        <v>0</v>
      </c>
      <c r="H49" s="31">
        <v>0</v>
      </c>
      <c r="I49" s="31">
        <v>0</v>
      </c>
      <c r="J49" s="32" t="str">
        <f>IFERROR(I49/H49-1,"-")</f>
        <v>-</v>
      </c>
      <c r="K49" s="31">
        <f>IFERROR(I49-H49,"-")</f>
        <v>0</v>
      </c>
      <c r="L49" s="32">
        <f>IFERROR(I49/E49-1,"-")</f>
        <v>-1</v>
      </c>
      <c r="M49" s="31">
        <f>IFERROR(I49-E49,"-")</f>
        <v>-210</v>
      </c>
      <c r="N49" s="32">
        <f>IFERROR(I49/I47,"-")</f>
        <v>0</v>
      </c>
    </row>
    <row r="50" spans="2:14" ht="6" customHeight="1" x14ac:dyDescent="0.25"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45"/>
    </row>
    <row r="51" spans="2:14" ht="28.5" customHeight="1" x14ac:dyDescent="0.25">
      <c r="B51" s="317" t="s">
        <v>34</v>
      </c>
      <c r="C51" s="318"/>
      <c r="D51" s="318"/>
      <c r="E51" s="318"/>
      <c r="F51" s="318"/>
      <c r="G51" s="318"/>
      <c r="H51" s="318"/>
      <c r="I51" s="318"/>
      <c r="J51" s="318"/>
      <c r="K51" s="318"/>
      <c r="L51" s="318"/>
      <c r="M51" s="318"/>
    </row>
    <row r="52" spans="2:14" x14ac:dyDescent="0.25">
      <c r="B52" s="58"/>
    </row>
    <row r="54" spans="2:14" ht="21.75" thickBot="1" x14ac:dyDescent="0.3">
      <c r="B54" s="300" t="s">
        <v>201</v>
      </c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301" t="s">
        <v>42</v>
      </c>
      <c r="C57" s="304" t="s">
        <v>5</v>
      </c>
      <c r="D57" s="13" t="s">
        <v>26</v>
      </c>
      <c r="E57" s="47">
        <v>45076</v>
      </c>
      <c r="F57" s="47">
        <v>12633</v>
      </c>
      <c r="G57" s="47">
        <v>20161</v>
      </c>
      <c r="H57" s="47">
        <v>37751</v>
      </c>
      <c r="I57" s="47">
        <v>51166</v>
      </c>
      <c r="J57" s="15">
        <f t="shared" ref="J57:J73" si="12">I57/H57-1</f>
        <v>0.3553548250377474</v>
      </c>
      <c r="K57" s="14">
        <f t="shared" ref="K57:K73" si="13">I57-H57</f>
        <v>13415</v>
      </c>
      <c r="L57" s="15">
        <f t="shared" ref="L57:L73" si="14">I57/E57-1</f>
        <v>0.13510515573697757</v>
      </c>
      <c r="M57" s="14">
        <f t="shared" ref="M57:M73" si="15">I57-E57</f>
        <v>6090</v>
      </c>
      <c r="N57" s="15">
        <f>I57/$I$57</f>
        <v>1</v>
      </c>
    </row>
    <row r="58" spans="2:14" x14ac:dyDescent="0.25">
      <c r="B58" s="302"/>
      <c r="C58" s="305"/>
      <c r="D58" s="17" t="s">
        <v>27</v>
      </c>
      <c r="E58" s="48">
        <v>38821</v>
      </c>
      <c r="F58" s="48">
        <v>10755</v>
      </c>
      <c r="G58" s="48">
        <v>20161</v>
      </c>
      <c r="H58" s="48">
        <v>37638</v>
      </c>
      <c r="I58" s="48">
        <v>50521</v>
      </c>
      <c r="J58" s="19">
        <f t="shared" si="12"/>
        <v>0.34228705032148365</v>
      </c>
      <c r="K58" s="18">
        <f t="shared" si="13"/>
        <v>12883</v>
      </c>
      <c r="L58" s="19">
        <f t="shared" si="14"/>
        <v>0.30138327194044456</v>
      </c>
      <c r="M58" s="18">
        <f t="shared" si="15"/>
        <v>11700</v>
      </c>
      <c r="N58" s="19">
        <f t="shared" ref="N58" si="16">I58/$I$57</f>
        <v>0.98739397255990302</v>
      </c>
    </row>
    <row r="59" spans="2:14" x14ac:dyDescent="0.25">
      <c r="B59" s="302"/>
      <c r="C59" s="306"/>
      <c r="D59" s="21" t="s">
        <v>28</v>
      </c>
      <c r="E59" s="22">
        <v>6255</v>
      </c>
      <c r="F59" s="22">
        <v>1878</v>
      </c>
      <c r="G59" s="22">
        <v>0</v>
      </c>
      <c r="H59" s="22">
        <v>0</v>
      </c>
      <c r="I59" s="22">
        <v>0</v>
      </c>
      <c r="J59" s="23" t="str">
        <f>IFERROR(I59/H59-1,"-")</f>
        <v>-</v>
      </c>
      <c r="K59" s="22">
        <f>IFERROR(I59-H59,"-")</f>
        <v>0</v>
      </c>
      <c r="L59" s="23">
        <f>IFERROR(I59/E59-1,"-")</f>
        <v>-1</v>
      </c>
      <c r="M59" s="22">
        <f>IFERROR(I59-E59,"-")</f>
        <v>-6255</v>
      </c>
      <c r="N59" s="23">
        <f>IFERROR(I59/I57,"-")</f>
        <v>0</v>
      </c>
    </row>
    <row r="60" spans="2:14" x14ac:dyDescent="0.25">
      <c r="B60" s="302"/>
      <c r="C60" s="307" t="s">
        <v>29</v>
      </c>
      <c r="D60" s="24" t="s">
        <v>26</v>
      </c>
      <c r="E60" s="49">
        <v>45076</v>
      </c>
      <c r="F60" s="49">
        <v>12633</v>
      </c>
      <c r="G60" s="49">
        <v>20161</v>
      </c>
      <c r="H60" s="49">
        <v>37751</v>
      </c>
      <c r="I60" s="49">
        <v>51166</v>
      </c>
      <c r="J60" s="34">
        <f t="shared" si="12"/>
        <v>0.3553548250377474</v>
      </c>
      <c r="K60" s="49">
        <f t="shared" si="13"/>
        <v>13415</v>
      </c>
      <c r="L60" s="34">
        <f t="shared" si="14"/>
        <v>0.13510515573697757</v>
      </c>
      <c r="M60" s="49">
        <f t="shared" si="15"/>
        <v>6090</v>
      </c>
      <c r="N60" s="34">
        <f>I60/$I$60</f>
        <v>1</v>
      </c>
    </row>
    <row r="61" spans="2:14" x14ac:dyDescent="0.25">
      <c r="B61" s="302"/>
      <c r="C61" s="308"/>
      <c r="D61" s="4" t="s">
        <v>27</v>
      </c>
      <c r="E61" s="50">
        <v>38821</v>
      </c>
      <c r="F61" s="50">
        <v>10755</v>
      </c>
      <c r="G61" s="50">
        <v>20161</v>
      </c>
      <c r="H61" s="50">
        <v>37638</v>
      </c>
      <c r="I61" s="50">
        <v>50521</v>
      </c>
      <c r="J61" s="38">
        <f t="shared" si="12"/>
        <v>0.34228705032148365</v>
      </c>
      <c r="K61" s="50">
        <f t="shared" si="13"/>
        <v>12883</v>
      </c>
      <c r="L61" s="38">
        <f t="shared" si="14"/>
        <v>0.30138327194044456</v>
      </c>
      <c r="M61" s="50">
        <f t="shared" si="15"/>
        <v>11700</v>
      </c>
      <c r="N61" s="38">
        <f t="shared" ref="N61" si="17">I61/$I$60</f>
        <v>0.98739397255990302</v>
      </c>
    </row>
    <row r="62" spans="2:14" x14ac:dyDescent="0.25">
      <c r="B62" s="302"/>
      <c r="C62" s="309"/>
      <c r="D62" s="30" t="s">
        <v>28</v>
      </c>
      <c r="E62" s="31">
        <v>6255</v>
      </c>
      <c r="F62" s="31">
        <v>1878</v>
      </c>
      <c r="G62" s="31">
        <v>0</v>
      </c>
      <c r="H62" s="31">
        <v>0</v>
      </c>
      <c r="I62" s="31">
        <v>0</v>
      </c>
      <c r="J62" s="32" t="str">
        <f>IFERROR(I62/H62-1,"-")</f>
        <v>-</v>
      </c>
      <c r="K62" s="31">
        <f>IFERROR(I62-H62,"-")</f>
        <v>0</v>
      </c>
      <c r="L62" s="32">
        <f>IFERROR(I62/E62-1,"-")</f>
        <v>-1</v>
      </c>
      <c r="M62" s="31">
        <f>IFERROR(I62-E62,"-")</f>
        <v>-6255</v>
      </c>
      <c r="N62" s="59">
        <f>IFERROR(I62/I60,"-")</f>
        <v>0</v>
      </c>
    </row>
    <row r="63" spans="2:14" x14ac:dyDescent="0.25">
      <c r="B63" s="302"/>
      <c r="C63" s="304" t="s">
        <v>18</v>
      </c>
      <c r="D63" s="13" t="s">
        <v>26</v>
      </c>
      <c r="E63" s="47">
        <v>234787</v>
      </c>
      <c r="F63" s="47">
        <v>65275</v>
      </c>
      <c r="G63" s="47">
        <v>98762</v>
      </c>
      <c r="H63" s="47">
        <v>168339</v>
      </c>
      <c r="I63" s="47">
        <v>182035</v>
      </c>
      <c r="J63" s="15">
        <f t="shared" si="12"/>
        <v>8.1359637398344953E-2</v>
      </c>
      <c r="K63" s="14">
        <f t="shared" si="13"/>
        <v>13696</v>
      </c>
      <c r="L63" s="15">
        <f t="shared" si="14"/>
        <v>-0.22468024209176829</v>
      </c>
      <c r="M63" s="14">
        <f t="shared" si="15"/>
        <v>-52752</v>
      </c>
      <c r="N63" s="15">
        <f>I63/$I$63</f>
        <v>1</v>
      </c>
    </row>
    <row r="64" spans="2:14" x14ac:dyDescent="0.25">
      <c r="B64" s="302"/>
      <c r="C64" s="305"/>
      <c r="D64" s="17" t="s">
        <v>27</v>
      </c>
      <c r="E64" s="48">
        <v>192820</v>
      </c>
      <c r="F64" s="48">
        <v>54033</v>
      </c>
      <c r="G64" s="48">
        <v>98762</v>
      </c>
      <c r="H64" s="48">
        <v>167710</v>
      </c>
      <c r="I64" s="48">
        <v>177835</v>
      </c>
      <c r="J64" s="19">
        <f t="shared" si="12"/>
        <v>6.0372070836563152E-2</v>
      </c>
      <c r="K64" s="18">
        <f t="shared" si="13"/>
        <v>10125</v>
      </c>
      <c r="L64" s="19">
        <f t="shared" si="14"/>
        <v>-7.7714967327040751E-2</v>
      </c>
      <c r="M64" s="18">
        <f t="shared" si="15"/>
        <v>-14985</v>
      </c>
      <c r="N64" s="19">
        <f t="shared" ref="N64" si="18">I64/$I$63</f>
        <v>0.97692751393962696</v>
      </c>
    </row>
    <row r="65" spans="2:14" x14ac:dyDescent="0.25">
      <c r="B65" s="302"/>
      <c r="C65" s="306"/>
      <c r="D65" s="21" t="s">
        <v>28</v>
      </c>
      <c r="E65" s="22">
        <v>41967</v>
      </c>
      <c r="F65" s="22">
        <v>11242</v>
      </c>
      <c r="G65" s="22">
        <v>0</v>
      </c>
      <c r="H65" s="22">
        <v>0</v>
      </c>
      <c r="I65" s="22">
        <v>0</v>
      </c>
      <c r="J65" s="23" t="str">
        <f>IFERROR(I65/H65-1,"-")</f>
        <v>-</v>
      </c>
      <c r="K65" s="22">
        <f>IFERROR(I65-H65,"-")</f>
        <v>0</v>
      </c>
      <c r="L65" s="23">
        <f>IFERROR(I65/E65-1,"-")</f>
        <v>-1</v>
      </c>
      <c r="M65" s="22">
        <f>IFERROR(I65-E65,"-")</f>
        <v>-41967</v>
      </c>
      <c r="N65" s="23">
        <f>IFERROR(I65/I63,"-")</f>
        <v>0</v>
      </c>
    </row>
    <row r="66" spans="2:14" x14ac:dyDescent="0.25">
      <c r="B66" s="302"/>
      <c r="C66" s="307" t="s">
        <v>19</v>
      </c>
      <c r="D66" s="24" t="s">
        <v>26</v>
      </c>
      <c r="E66" s="51">
        <v>5.2086919868666248</v>
      </c>
      <c r="F66" s="51">
        <v>5.1670228765930499</v>
      </c>
      <c r="G66" s="51">
        <v>4.8986657407866669</v>
      </c>
      <c r="H66" s="51">
        <v>4.4591931339567168</v>
      </c>
      <c r="I66" s="51">
        <v>3.5577336512527848</v>
      </c>
      <c r="J66" s="34">
        <f t="shared" si="12"/>
        <v>-0.20215753290417626</v>
      </c>
      <c r="K66" s="35">
        <f t="shared" si="13"/>
        <v>-0.90145948270393195</v>
      </c>
      <c r="L66" s="34">
        <f t="shared" si="14"/>
        <v>-0.31696217395396442</v>
      </c>
      <c r="M66" s="35">
        <f t="shared" si="15"/>
        <v>-1.65095833561384</v>
      </c>
      <c r="N66" s="34"/>
    </row>
    <row r="67" spans="2:14" x14ac:dyDescent="0.25">
      <c r="B67" s="302"/>
      <c r="C67" s="308"/>
      <c r="D67" s="4" t="s">
        <v>27</v>
      </c>
      <c r="E67" s="52">
        <f t="shared" ref="E67:I67" si="19">E64/E58</f>
        <v>4.9668993585945751</v>
      </c>
      <c r="F67" s="52">
        <f t="shared" si="19"/>
        <v>5.0239888423988841</v>
      </c>
      <c r="G67" s="52">
        <f t="shared" si="19"/>
        <v>4.8986657407866669</v>
      </c>
      <c r="H67" s="52">
        <f t="shared" si="19"/>
        <v>4.4558690684946063</v>
      </c>
      <c r="I67" s="52">
        <f t="shared" si="19"/>
        <v>3.5200213772490647</v>
      </c>
      <c r="J67" s="38">
        <f t="shared" si="12"/>
        <v>-0.21002585059388046</v>
      </c>
      <c r="K67" s="39">
        <f t="shared" si="13"/>
        <v>-0.93584769124554157</v>
      </c>
      <c r="L67" s="38">
        <f t="shared" si="14"/>
        <v>-0.29130406655852126</v>
      </c>
      <c r="M67" s="39">
        <f t="shared" si="15"/>
        <v>-1.4468779813455104</v>
      </c>
      <c r="N67" s="38"/>
    </row>
    <row r="68" spans="2:14" x14ac:dyDescent="0.25">
      <c r="B68" s="302"/>
      <c r="C68" s="309"/>
      <c r="D68" s="30" t="s">
        <v>28</v>
      </c>
      <c r="E68" s="41">
        <f>IFERROR(E65/E59,"-")</f>
        <v>6.7093525179856117</v>
      </c>
      <c r="F68" s="41">
        <f t="shared" ref="F68:I68" si="20">IFERROR(F65/F59,"-")</f>
        <v>5.98615548455804</v>
      </c>
      <c r="G68" s="41" t="str">
        <f t="shared" si="20"/>
        <v>-</v>
      </c>
      <c r="H68" s="41" t="str">
        <f t="shared" si="20"/>
        <v>-</v>
      </c>
      <c r="I68" s="41" t="str">
        <f t="shared" si="20"/>
        <v>-</v>
      </c>
      <c r="J68" s="32" t="str">
        <f>IFERROR(I68/H68-1,"-")</f>
        <v>-</v>
      </c>
      <c r="K68" s="31" t="str">
        <f>IFERROR(I68-H68,"-")</f>
        <v>-</v>
      </c>
      <c r="L68" s="32" t="str">
        <f>IFERROR(I68/E68-1,"-")</f>
        <v>-</v>
      </c>
      <c r="M68" s="31" t="str">
        <f>IFERROR(I68-E68,"-")</f>
        <v>-</v>
      </c>
      <c r="N68" s="59" t="str">
        <f>IFERROR(I68/I66,"-")</f>
        <v>-</v>
      </c>
    </row>
    <row r="69" spans="2:14" x14ac:dyDescent="0.25">
      <c r="B69" s="302"/>
      <c r="C69" s="310" t="s">
        <v>30</v>
      </c>
      <c r="D69" s="13" t="s">
        <v>26</v>
      </c>
      <c r="E69" s="55">
        <v>0.57076491108653105</v>
      </c>
      <c r="F69" s="55">
        <v>0.42174668708366447</v>
      </c>
      <c r="G69" s="55">
        <v>0.40408330264719122</v>
      </c>
      <c r="H69" s="55">
        <v>0.53778304538949095</v>
      </c>
      <c r="I69" s="55">
        <v>0.55454348826086564</v>
      </c>
      <c r="J69" s="55">
        <f t="shared" si="12"/>
        <v>3.1165807503722665E-2</v>
      </c>
      <c r="K69" s="42">
        <f t="shared" si="13"/>
        <v>1.6760442871374681E-2</v>
      </c>
      <c r="L69" s="15">
        <f t="shared" si="14"/>
        <v>-2.8420497670022637E-2</v>
      </c>
      <c r="M69" s="42">
        <f t="shared" si="15"/>
        <v>-1.622142282566541E-2</v>
      </c>
      <c r="N69" s="15"/>
    </row>
    <row r="70" spans="2:14" x14ac:dyDescent="0.25">
      <c r="B70" s="302"/>
      <c r="C70" s="311"/>
      <c r="D70" s="17" t="s">
        <v>27</v>
      </c>
      <c r="E70" s="56">
        <v>0.5760893921512974</v>
      </c>
      <c r="F70" s="56">
        <v>0.39669184855626283</v>
      </c>
      <c r="G70" s="56">
        <v>0.40408330264719122</v>
      </c>
      <c r="H70" s="56">
        <v>0.5372393247269116</v>
      </c>
      <c r="I70" s="56">
        <v>0.55031548718710444</v>
      </c>
      <c r="J70" s="56">
        <f t="shared" si="12"/>
        <v>2.4339548239212805E-2</v>
      </c>
      <c r="K70" s="43">
        <f t="shared" si="13"/>
        <v>1.3076162460192831E-2</v>
      </c>
      <c r="L70" s="19">
        <f t="shared" si="14"/>
        <v>-4.4739419463957097E-2</v>
      </c>
      <c r="M70" s="43">
        <f t="shared" si="15"/>
        <v>-2.5773904964192962E-2</v>
      </c>
      <c r="N70" s="19"/>
    </row>
    <row r="71" spans="2:14" x14ac:dyDescent="0.25">
      <c r="B71" s="302"/>
      <c r="C71" s="312"/>
      <c r="D71" s="21" t="s">
        <v>28</v>
      </c>
      <c r="E71" s="57">
        <v>0.54751467710371815</v>
      </c>
      <c r="F71" s="57">
        <v>0.60558069381598789</v>
      </c>
      <c r="G71" s="57" t="s">
        <v>212</v>
      </c>
      <c r="H71" s="57" t="s">
        <v>212</v>
      </c>
      <c r="I71" s="57" t="s">
        <v>212</v>
      </c>
      <c r="J71" s="23" t="str">
        <f>IFERROR(I71/H71-1,"-")</f>
        <v>-</v>
      </c>
      <c r="K71" s="22" t="str">
        <f>IFERROR(I71-H71,"-")</f>
        <v>-</v>
      </c>
      <c r="L71" s="23" t="str">
        <f>IFERROR(I71/E71-1,"-")</f>
        <v>-</v>
      </c>
      <c r="M71" s="22" t="str">
        <f>IFERROR(I71-E71,"-")</f>
        <v>-</v>
      </c>
      <c r="N71" s="23" t="str">
        <f>IFERROR(I71/I69,"-")</f>
        <v>-</v>
      </c>
    </row>
    <row r="72" spans="2:14" x14ac:dyDescent="0.25">
      <c r="B72" s="302"/>
      <c r="C72" s="313" t="s">
        <v>35</v>
      </c>
      <c r="D72" s="24" t="s">
        <v>26</v>
      </c>
      <c r="E72" s="49">
        <v>1127</v>
      </c>
      <c r="F72" s="49">
        <v>437</v>
      </c>
      <c r="G72" s="49">
        <v>669</v>
      </c>
      <c r="H72" s="49">
        <v>857</v>
      </c>
      <c r="I72" s="49">
        <v>900</v>
      </c>
      <c r="J72" s="34">
        <f t="shared" si="12"/>
        <v>5.0175029171528607E-2</v>
      </c>
      <c r="K72" s="25">
        <f t="shared" si="13"/>
        <v>43</v>
      </c>
      <c r="L72" s="34">
        <f t="shared" si="14"/>
        <v>-0.20141969831410822</v>
      </c>
      <c r="M72" s="25">
        <f t="shared" si="15"/>
        <v>-227</v>
      </c>
      <c r="N72" s="34">
        <f>I72/$I$72</f>
        <v>1</v>
      </c>
    </row>
    <row r="73" spans="2:14" x14ac:dyDescent="0.25">
      <c r="B73" s="302"/>
      <c r="C73" s="308"/>
      <c r="D73" s="4" t="s">
        <v>27</v>
      </c>
      <c r="E73" s="50">
        <v>917</v>
      </c>
      <c r="F73" s="50">
        <v>386</v>
      </c>
      <c r="G73" s="50">
        <v>669</v>
      </c>
      <c r="H73" s="50">
        <v>855</v>
      </c>
      <c r="I73" s="50">
        <v>886</v>
      </c>
      <c r="J73" s="38">
        <f t="shared" si="12"/>
        <v>3.6257309941520433E-2</v>
      </c>
      <c r="K73" s="27">
        <f t="shared" si="13"/>
        <v>31</v>
      </c>
      <c r="L73" s="38">
        <f t="shared" si="14"/>
        <v>-3.3805888767720838E-2</v>
      </c>
      <c r="M73" s="27">
        <f t="shared" si="15"/>
        <v>-31</v>
      </c>
      <c r="N73" s="38">
        <f t="shared" ref="N73" si="21">I73/$I$72</f>
        <v>0.98444444444444446</v>
      </c>
    </row>
    <row r="74" spans="2:14" x14ac:dyDescent="0.25">
      <c r="B74" s="303"/>
      <c r="C74" s="309"/>
      <c r="D74" s="30" t="s">
        <v>28</v>
      </c>
      <c r="E74" s="31">
        <v>210</v>
      </c>
      <c r="F74" s="31">
        <v>51</v>
      </c>
      <c r="G74" s="31">
        <v>0</v>
      </c>
      <c r="H74" s="31">
        <v>0</v>
      </c>
      <c r="I74" s="31">
        <v>0</v>
      </c>
      <c r="J74" s="32" t="str">
        <f>IFERROR(I74/H74-1,"-")</f>
        <v>-</v>
      </c>
      <c r="K74" s="31">
        <f>IFERROR(I74-H74,"-")</f>
        <v>0</v>
      </c>
      <c r="L74" s="32">
        <f>IFERROR(I74/E74-1,"-")</f>
        <v>-1</v>
      </c>
      <c r="M74" s="31">
        <f>IFERROR(I74-E74,"-")</f>
        <v>-210</v>
      </c>
      <c r="N74" s="59">
        <f>IFERROR(I74/I72,"-")</f>
        <v>0</v>
      </c>
    </row>
    <row r="75" spans="2:14" x14ac:dyDescent="0.25"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45"/>
    </row>
    <row r="76" spans="2:14" ht="27" customHeight="1" x14ac:dyDescent="0.25">
      <c r="B76" s="317" t="s">
        <v>32</v>
      </c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2AE94-B521-4B06-9B59-434409BDECD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30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300"/>
      <c r="D4" s="300"/>
      <c r="E4" s="300"/>
      <c r="F4" s="300"/>
      <c r="G4" s="300"/>
      <c r="H4" s="300"/>
      <c r="I4" s="300"/>
      <c r="J4" s="300"/>
      <c r="K4" s="140"/>
      <c r="L4" s="140"/>
      <c r="M4" s="140"/>
      <c r="P4" s="139" t="s">
        <v>236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39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39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237</v>
      </c>
      <c r="D7" s="170" t="s">
        <v>238</v>
      </c>
      <c r="E7" s="170" t="s">
        <v>239</v>
      </c>
      <c r="F7" s="170" t="s">
        <v>240</v>
      </c>
      <c r="G7" s="170" t="s">
        <v>241</v>
      </c>
      <c r="H7" s="170" t="s">
        <v>242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237</v>
      </c>
      <c r="R7" s="170" t="s">
        <v>238</v>
      </c>
      <c r="S7" s="170" t="s">
        <v>239</v>
      </c>
      <c r="T7" s="170" t="s">
        <v>240</v>
      </c>
      <c r="U7" s="170" t="s">
        <v>241</v>
      </c>
      <c r="V7" s="170" t="s">
        <v>242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39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42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92</v>
      </c>
      <c r="B9" s="152" t="s">
        <v>64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64</v>
      </c>
      <c r="Q9" s="174">
        <v>20177</v>
      </c>
      <c r="R9" s="174">
        <v>19848</v>
      </c>
      <c r="S9" s="174">
        <v>10070</v>
      </c>
      <c r="T9" s="174">
        <v>14300</v>
      </c>
      <c r="U9" s="174">
        <v>24366</v>
      </c>
      <c r="V9" s="174">
        <v>20854</v>
      </c>
      <c r="W9" s="175">
        <f>IFERROR(V9/U9-1,"-")</f>
        <v>-0.14413527045883612</v>
      </c>
      <c r="X9" s="175">
        <f>IFERROR(V9/R9-1,"-")</f>
        <v>5.0685207577589653E-2</v>
      </c>
      <c r="Y9" s="174">
        <f>V9-U9</f>
        <v>-3512</v>
      </c>
      <c r="Z9" s="174">
        <f>V9-R9</f>
        <v>1006</v>
      </c>
      <c r="AA9" s="175">
        <f t="shared" ref="AA9:AA21" si="1">V9/V$9</f>
        <v>1</v>
      </c>
    </row>
    <row r="10" spans="1:27" x14ac:dyDescent="0.25">
      <c r="A10" s="159" t="s">
        <v>99</v>
      </c>
      <c r="B10" s="155" t="s">
        <v>93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93</v>
      </c>
      <c r="Q10" s="156">
        <v>4502</v>
      </c>
      <c r="R10" s="156">
        <v>4131</v>
      </c>
      <c r="S10" s="156">
        <v>1123</v>
      </c>
      <c r="T10" s="156">
        <v>1482</v>
      </c>
      <c r="U10" s="156">
        <v>10615</v>
      </c>
      <c r="V10" s="156">
        <v>5673</v>
      </c>
      <c r="W10" s="158">
        <f>IFERROR(V10/U10-1,"-")</f>
        <v>-0.46556759302873296</v>
      </c>
      <c r="X10" s="157">
        <f t="shared" ref="X10:X21" si="5">IFERROR(V10/R10-1,"-")</f>
        <v>0.37327523602033397</v>
      </c>
      <c r="Y10" s="155">
        <f t="shared" ref="Y10:Y20" si="6">V10-U10</f>
        <v>-4942</v>
      </c>
      <c r="Z10" s="156">
        <f t="shared" ref="Z10:Z21" si="7">V10-R10</f>
        <v>1542</v>
      </c>
      <c r="AA10" s="157">
        <f t="shared" si="1"/>
        <v>0.27203414213100602</v>
      </c>
    </row>
    <row r="11" spans="1:27" x14ac:dyDescent="0.25">
      <c r="A11" s="159" t="s">
        <v>96</v>
      </c>
      <c r="B11" s="160" t="s">
        <v>99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99</v>
      </c>
      <c r="Q11" s="161">
        <v>2565</v>
      </c>
      <c r="R11" s="161">
        <v>2341</v>
      </c>
      <c r="S11" s="161">
        <v>538</v>
      </c>
      <c r="T11" s="161">
        <v>479</v>
      </c>
      <c r="U11" s="161">
        <v>7891</v>
      </c>
      <c r="V11" s="161">
        <v>3879</v>
      </c>
      <c r="W11" s="163">
        <f>IFERROR(V11/U11-1,"-")</f>
        <v>-0.50842732226587251</v>
      </c>
      <c r="X11" s="162">
        <f t="shared" si="5"/>
        <v>0.65698419478855197</v>
      </c>
      <c r="Y11" s="160">
        <f t="shared" si="6"/>
        <v>-4012</v>
      </c>
      <c r="Z11" s="161">
        <f t="shared" si="7"/>
        <v>1538</v>
      </c>
      <c r="AA11" s="162">
        <f>V11/V$9</f>
        <v>0.18600748057926536</v>
      </c>
    </row>
    <row r="12" spans="1:27" x14ac:dyDescent="0.25">
      <c r="A12" s="1"/>
      <c r="B12" s="160" t="s">
        <v>96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96</v>
      </c>
      <c r="Q12" s="161">
        <v>1937</v>
      </c>
      <c r="R12" s="161">
        <v>1790</v>
      </c>
      <c r="S12" s="161">
        <v>585</v>
      </c>
      <c r="T12" s="161">
        <v>1003</v>
      </c>
      <c r="U12" s="161">
        <v>2724</v>
      </c>
      <c r="V12" s="161">
        <v>1794</v>
      </c>
      <c r="W12" s="163">
        <f>IFERROR(V12/U12-1,"-")</f>
        <v>-0.34140969162995594</v>
      </c>
      <c r="X12" s="162">
        <f t="shared" si="5"/>
        <v>2.2346368715084886E-3</v>
      </c>
      <c r="Y12" s="160">
        <f t="shared" si="6"/>
        <v>-930</v>
      </c>
      <c r="Z12" s="161">
        <f t="shared" si="7"/>
        <v>4</v>
      </c>
      <c r="AA12" s="162">
        <f t="shared" si="1"/>
        <v>8.6026661551740671E-2</v>
      </c>
    </row>
    <row r="13" spans="1:27" s="54" customFormat="1" x14ac:dyDescent="0.25">
      <c r="B13" s="155" t="s">
        <v>103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103</v>
      </c>
      <c r="Q13" s="156">
        <v>15675</v>
      </c>
      <c r="R13" s="156">
        <v>15717</v>
      </c>
      <c r="S13" s="156">
        <v>8947</v>
      </c>
      <c r="T13" s="156">
        <v>12818</v>
      </c>
      <c r="U13" s="156">
        <v>13751</v>
      </c>
      <c r="V13" s="156">
        <v>15181</v>
      </c>
      <c r="W13" s="158">
        <f>IFERROR(V13/U13-1,"-")</f>
        <v>0.1039924369136791</v>
      </c>
      <c r="X13" s="157">
        <f t="shared" si="5"/>
        <v>-3.4103200356302099E-2</v>
      </c>
      <c r="Y13" s="155">
        <f t="shared" si="6"/>
        <v>1430</v>
      </c>
      <c r="Z13" s="156">
        <f t="shared" si="7"/>
        <v>-536</v>
      </c>
      <c r="AA13" s="157">
        <f t="shared" si="1"/>
        <v>0.72796585786899393</v>
      </c>
    </row>
    <row r="14" spans="1:27" s="54" customFormat="1" x14ac:dyDescent="0.25">
      <c r="B14" s="160" t="s">
        <v>106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106</v>
      </c>
      <c r="Q14" s="161">
        <v>4150</v>
      </c>
      <c r="R14" s="161">
        <v>4476</v>
      </c>
      <c r="S14" s="161">
        <v>2897</v>
      </c>
      <c r="T14" s="161">
        <v>4284</v>
      </c>
      <c r="U14" s="161">
        <v>3985</v>
      </c>
      <c r="V14" s="161">
        <v>4530</v>
      </c>
      <c r="W14" s="163">
        <f t="shared" ref="W14:W21" si="9">IFERROR(V14/U14-1,"-")</f>
        <v>0.13676286072772892</v>
      </c>
      <c r="X14" s="162">
        <f t="shared" si="5"/>
        <v>1.2064343163538771E-2</v>
      </c>
      <c r="Y14" s="160">
        <f t="shared" si="6"/>
        <v>545</v>
      </c>
      <c r="Z14" s="161">
        <f t="shared" si="7"/>
        <v>54</v>
      </c>
      <c r="AA14" s="162">
        <f t="shared" si="1"/>
        <v>0.21722451328282344</v>
      </c>
    </row>
    <row r="15" spans="1:27" x14ac:dyDescent="0.25">
      <c r="A15" s="1"/>
      <c r="B15" s="160" t="s">
        <v>109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109</v>
      </c>
      <c r="Q15" s="161">
        <v>5046</v>
      </c>
      <c r="R15" s="161">
        <v>4259</v>
      </c>
      <c r="S15" s="161">
        <v>2253</v>
      </c>
      <c r="T15" s="161">
        <v>3320</v>
      </c>
      <c r="U15" s="161">
        <v>2533</v>
      </c>
      <c r="V15" s="161">
        <v>3337</v>
      </c>
      <c r="W15" s="163">
        <f t="shared" si="9"/>
        <v>0.31741018555073031</v>
      </c>
      <c r="X15" s="162">
        <f t="shared" si="5"/>
        <v>-0.21648274242779997</v>
      </c>
      <c r="Y15" s="160">
        <f t="shared" si="6"/>
        <v>804</v>
      </c>
      <c r="Z15" s="161">
        <f t="shared" si="7"/>
        <v>-922</v>
      </c>
      <c r="AA15" s="162">
        <f t="shared" si="1"/>
        <v>0.16001726287522777</v>
      </c>
    </row>
    <row r="16" spans="1:27" x14ac:dyDescent="0.25">
      <c r="A16" s="1"/>
      <c r="B16" s="160" t="s">
        <v>112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112</v>
      </c>
      <c r="Q16" s="161">
        <v>1261</v>
      </c>
      <c r="R16" s="161">
        <v>1137</v>
      </c>
      <c r="S16" s="161">
        <v>449</v>
      </c>
      <c r="T16" s="161">
        <v>1008</v>
      </c>
      <c r="U16" s="161">
        <v>1449</v>
      </c>
      <c r="V16" s="161">
        <v>1165</v>
      </c>
      <c r="W16" s="163">
        <f t="shared" si="9"/>
        <v>-0.1959972394755003</v>
      </c>
      <c r="X16" s="162">
        <f t="shared" si="5"/>
        <v>2.4626209322779147E-2</v>
      </c>
      <c r="Y16" s="160">
        <f t="shared" si="6"/>
        <v>-284</v>
      </c>
      <c r="Z16" s="161">
        <f t="shared" si="7"/>
        <v>28</v>
      </c>
      <c r="AA16" s="162">
        <f t="shared" si="1"/>
        <v>5.5864582334324349E-2</v>
      </c>
    </row>
    <row r="17" spans="1:27" x14ac:dyDescent="0.25">
      <c r="A17" s="1"/>
      <c r="B17" s="160" t="s">
        <v>119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119</v>
      </c>
      <c r="Q17" s="161">
        <v>292</v>
      </c>
      <c r="R17" s="161">
        <v>398</v>
      </c>
      <c r="S17" s="161">
        <v>218</v>
      </c>
      <c r="T17" s="161">
        <v>375</v>
      </c>
      <c r="U17" s="161">
        <v>331</v>
      </c>
      <c r="V17" s="161">
        <v>537</v>
      </c>
      <c r="W17" s="163">
        <f t="shared" si="9"/>
        <v>0.62235649546827787</v>
      </c>
      <c r="X17" s="162">
        <f t="shared" si="5"/>
        <v>0.34924623115577891</v>
      </c>
      <c r="Y17" s="160">
        <f t="shared" si="6"/>
        <v>206</v>
      </c>
      <c r="Z17" s="161">
        <f t="shared" si="7"/>
        <v>139</v>
      </c>
      <c r="AA17" s="162">
        <f t="shared" si="1"/>
        <v>2.5750455548096289E-2</v>
      </c>
    </row>
    <row r="18" spans="1:27" x14ac:dyDescent="0.25">
      <c r="A18" s="1"/>
      <c r="B18" s="160" t="s">
        <v>115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115</v>
      </c>
      <c r="Q18" s="161">
        <v>249</v>
      </c>
      <c r="R18" s="161">
        <v>414</v>
      </c>
      <c r="S18" s="161">
        <v>187</v>
      </c>
      <c r="T18" s="161">
        <v>344</v>
      </c>
      <c r="U18" s="161">
        <v>345</v>
      </c>
      <c r="V18" s="161">
        <v>387</v>
      </c>
      <c r="W18" s="163">
        <f t="shared" si="9"/>
        <v>0.12173913043478257</v>
      </c>
      <c r="X18" s="162">
        <f t="shared" si="5"/>
        <v>-6.5217391304347783E-2</v>
      </c>
      <c r="Y18" s="160">
        <f t="shared" si="6"/>
        <v>42</v>
      </c>
      <c r="Z18" s="161">
        <f t="shared" si="7"/>
        <v>-27</v>
      </c>
      <c r="AA18" s="162">
        <f t="shared" si="1"/>
        <v>1.8557590869857102E-2</v>
      </c>
    </row>
    <row r="19" spans="1:27" x14ac:dyDescent="0.25">
      <c r="A19" s="159" t="s">
        <v>140</v>
      </c>
      <c r="B19" s="160" t="s">
        <v>124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124</v>
      </c>
      <c r="Q19" s="161">
        <v>243</v>
      </c>
      <c r="R19" s="161">
        <v>161</v>
      </c>
      <c r="S19" s="161">
        <v>136</v>
      </c>
      <c r="T19" s="161">
        <v>44</v>
      </c>
      <c r="U19" s="161">
        <v>149</v>
      </c>
      <c r="V19" s="161">
        <v>78</v>
      </c>
      <c r="W19" s="163">
        <f t="shared" si="9"/>
        <v>-0.47651006711409394</v>
      </c>
      <c r="X19" s="162">
        <f t="shared" si="5"/>
        <v>-0.51552795031055898</v>
      </c>
      <c r="Y19" s="160">
        <f t="shared" si="6"/>
        <v>-71</v>
      </c>
      <c r="Z19" s="161">
        <f t="shared" si="7"/>
        <v>-83</v>
      </c>
      <c r="AA19" s="162">
        <f t="shared" si="1"/>
        <v>3.7402896326843771E-3</v>
      </c>
    </row>
    <row r="20" spans="1:27" x14ac:dyDescent="0.25">
      <c r="A20" s="165" t="s">
        <v>141</v>
      </c>
      <c r="B20" s="160" t="s">
        <v>127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127</v>
      </c>
      <c r="Q20" s="161">
        <v>250</v>
      </c>
      <c r="R20" s="161">
        <v>246</v>
      </c>
      <c r="S20" s="161">
        <v>201</v>
      </c>
      <c r="T20" s="161">
        <v>88</v>
      </c>
      <c r="U20" s="161">
        <v>133</v>
      </c>
      <c r="V20" s="161">
        <v>85</v>
      </c>
      <c r="W20" s="163">
        <f t="shared" si="9"/>
        <v>-0.36090225563909772</v>
      </c>
      <c r="X20" s="162">
        <f t="shared" si="5"/>
        <v>-0.65447154471544722</v>
      </c>
      <c r="Y20" s="160">
        <f t="shared" si="6"/>
        <v>-48</v>
      </c>
      <c r="Z20" s="161">
        <f t="shared" si="7"/>
        <v>-161</v>
      </c>
      <c r="AA20" s="162">
        <f t="shared" si="1"/>
        <v>4.0759566510022056E-3</v>
      </c>
    </row>
    <row r="21" spans="1:27" x14ac:dyDescent="0.25">
      <c r="B21" s="166" t="s">
        <v>141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141</v>
      </c>
      <c r="Q21" s="167">
        <f t="shared" ref="Q21:V21" si="11">Q13-SUM(Q14:Q20)</f>
        <v>4184</v>
      </c>
      <c r="R21" s="167">
        <f t="shared" si="11"/>
        <v>4626</v>
      </c>
      <c r="S21" s="167">
        <f t="shared" si="11"/>
        <v>2606</v>
      </c>
      <c r="T21" s="167">
        <f t="shared" si="11"/>
        <v>3355</v>
      </c>
      <c r="U21" s="167">
        <f t="shared" si="11"/>
        <v>4826</v>
      </c>
      <c r="V21" s="167">
        <f t="shared" si="11"/>
        <v>5062</v>
      </c>
      <c r="W21" s="169">
        <f t="shared" si="9"/>
        <v>4.8901782014090234E-2</v>
      </c>
      <c r="X21" s="168">
        <f t="shared" si="5"/>
        <v>9.4249891915261674E-2</v>
      </c>
      <c r="Y21" s="166">
        <f>V21-U21</f>
        <v>236</v>
      </c>
      <c r="Z21" s="167">
        <f t="shared" si="7"/>
        <v>436</v>
      </c>
      <c r="AA21" s="168">
        <f t="shared" si="1"/>
        <v>0.24273520667497842</v>
      </c>
    </row>
    <row r="22" spans="1:27" x14ac:dyDescent="0.25">
      <c r="B22" s="151" t="s">
        <v>40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64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93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99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96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103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106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109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112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119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115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124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127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141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41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64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93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99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96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103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106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109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112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119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115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124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127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141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42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64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93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99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96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103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106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109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112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119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115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124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127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141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43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64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93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99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96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103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106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109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112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119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115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124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127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141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44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64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93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99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96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103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106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109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112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119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115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124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127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141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45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64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93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99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96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103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106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109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112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119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115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124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127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141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46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64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93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99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96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103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106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109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112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119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115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124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127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141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47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64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93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99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96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103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106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109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112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119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115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124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127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141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48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64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93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99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96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103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106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109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112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119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115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124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127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141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49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64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93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99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96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103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106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109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112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119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115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124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127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141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A03A-6CA9-4E24-8F7F-F3BFCF366B2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300"/>
      <c r="D4" s="300"/>
      <c r="E4" s="300"/>
      <c r="F4" s="300"/>
      <c r="G4" s="300"/>
      <c r="H4" s="300"/>
      <c r="I4" s="300"/>
      <c r="J4" s="300"/>
      <c r="K4" s="140"/>
      <c r="L4" s="140"/>
      <c r="M4" s="140"/>
      <c r="P4" s="139" t="s">
        <v>243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39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39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237</v>
      </c>
      <c r="D7" s="170" t="s">
        <v>238</v>
      </c>
      <c r="E7" s="170" t="s">
        <v>239</v>
      </c>
      <c r="F7" s="170" t="s">
        <v>240</v>
      </c>
      <c r="G7" s="170" t="s">
        <v>241</v>
      </c>
      <c r="H7" s="170" t="s">
        <v>242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237</v>
      </c>
      <c r="R7" s="170" t="s">
        <v>238</v>
      </c>
      <c r="S7" s="170" t="s">
        <v>239</v>
      </c>
      <c r="T7" s="170" t="s">
        <v>240</v>
      </c>
      <c r="U7" s="170" t="s">
        <v>241</v>
      </c>
      <c r="V7" s="170" t="s">
        <v>242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39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42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92</v>
      </c>
      <c r="B9" s="152" t="s">
        <v>64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64</v>
      </c>
      <c r="Q9" s="174">
        <f>Q10+Q13</f>
        <v>17620</v>
      </c>
      <c r="R9" s="174">
        <f t="shared" ref="R9:V9" si="2">R10+R13</f>
        <v>17732</v>
      </c>
      <c r="S9" s="174">
        <f t="shared" si="2"/>
        <v>8192</v>
      </c>
      <c r="T9" s="174">
        <f t="shared" si="2"/>
        <v>14300</v>
      </c>
      <c r="U9" s="174">
        <f t="shared" si="2"/>
        <v>24103</v>
      </c>
      <c r="V9" s="174">
        <f t="shared" si="2"/>
        <v>20584</v>
      </c>
      <c r="W9" s="175">
        <f>IFERROR(V9/U9-1,"-")</f>
        <v>-0.1459984234327677</v>
      </c>
      <c r="X9" s="175">
        <f>IFERROR(V9/R9-1,"-")</f>
        <v>0.16083916083916083</v>
      </c>
      <c r="Y9" s="174">
        <f>V9-U9</f>
        <v>-3519</v>
      </c>
      <c r="Z9" s="174">
        <f>V9-R9</f>
        <v>2852</v>
      </c>
      <c r="AA9" s="175">
        <f t="shared" ref="AA9:AA21" si="3">V9/V$9</f>
        <v>1</v>
      </c>
    </row>
    <row r="10" spans="1:27" x14ac:dyDescent="0.25">
      <c r="A10" s="159" t="s">
        <v>99</v>
      </c>
      <c r="B10" s="155" t="s">
        <v>93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93</v>
      </c>
      <c r="Q10" s="156">
        <v>3813</v>
      </c>
      <c r="R10" s="156">
        <v>3781</v>
      </c>
      <c r="S10" s="156">
        <v>773</v>
      </c>
      <c r="T10" s="156">
        <v>1482</v>
      </c>
      <c r="U10" s="156">
        <v>10585</v>
      </c>
      <c r="V10" s="156">
        <v>5640</v>
      </c>
      <c r="W10" s="158">
        <f>IFERROR(V10/U10-1,"-")</f>
        <v>-0.46717052432687767</v>
      </c>
      <c r="X10" s="157">
        <f t="shared" ref="X10:X21" si="7">IFERROR(V10/R10-1,"-")</f>
        <v>0.49166887066913523</v>
      </c>
      <c r="Y10" s="155">
        <f t="shared" ref="Y10:Y20" si="8">V10-U10</f>
        <v>-4945</v>
      </c>
      <c r="Z10" s="156">
        <f t="shared" ref="Z10:Z21" si="9">V10-R10</f>
        <v>1859</v>
      </c>
      <c r="AA10" s="157">
        <f t="shared" si="3"/>
        <v>0.27399922269724059</v>
      </c>
    </row>
    <row r="11" spans="1:27" x14ac:dyDescent="0.25">
      <c r="A11" s="159" t="s">
        <v>96</v>
      </c>
      <c r="B11" s="160" t="s">
        <v>99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99</v>
      </c>
      <c r="Q11" s="161">
        <v>2112</v>
      </c>
      <c r="R11" s="161">
        <v>2070</v>
      </c>
      <c r="S11" s="161">
        <v>367</v>
      </c>
      <c r="T11" s="161">
        <v>479</v>
      </c>
      <c r="U11" s="161">
        <v>7865</v>
      </c>
      <c r="V11" s="161">
        <v>3866</v>
      </c>
      <c r="W11" s="163">
        <f>IFERROR(V11/U11-1,"-")</f>
        <v>-0.50845518118245392</v>
      </c>
      <c r="X11" s="162">
        <f t="shared" si="7"/>
        <v>0.86763285024154579</v>
      </c>
      <c r="Y11" s="160">
        <f t="shared" si="8"/>
        <v>-3999</v>
      </c>
      <c r="Z11" s="161">
        <f t="shared" si="9"/>
        <v>1796</v>
      </c>
      <c r="AA11" s="162">
        <f>V11/V$9</f>
        <v>0.18781577924601633</v>
      </c>
    </row>
    <row r="12" spans="1:27" x14ac:dyDescent="0.25">
      <c r="A12" s="1"/>
      <c r="B12" s="160" t="s">
        <v>96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96</v>
      </c>
      <c r="Q12" s="161">
        <v>1701</v>
      </c>
      <c r="R12" s="161">
        <v>1711</v>
      </c>
      <c r="S12" s="161">
        <v>406</v>
      </c>
      <c r="T12" s="161">
        <v>1003</v>
      </c>
      <c r="U12" s="161">
        <v>2720</v>
      </c>
      <c r="V12" s="161">
        <v>1774</v>
      </c>
      <c r="W12" s="163">
        <f>IFERROR(V12/U12-1,"-")</f>
        <v>-0.34779411764705881</v>
      </c>
      <c r="X12" s="162">
        <f t="shared" si="7"/>
        <v>3.6820572764465265E-2</v>
      </c>
      <c r="Y12" s="160">
        <f t="shared" si="8"/>
        <v>-946</v>
      </c>
      <c r="Z12" s="161">
        <f t="shared" si="9"/>
        <v>63</v>
      </c>
      <c r="AA12" s="162">
        <f t="shared" si="3"/>
        <v>8.6183443451224251E-2</v>
      </c>
    </row>
    <row r="13" spans="1:27" s="54" customFormat="1" x14ac:dyDescent="0.25">
      <c r="B13" s="155" t="s">
        <v>103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103</v>
      </c>
      <c r="Q13" s="156">
        <v>13807</v>
      </c>
      <c r="R13" s="156">
        <v>13951</v>
      </c>
      <c r="S13" s="156">
        <v>7419</v>
      </c>
      <c r="T13" s="156">
        <v>12818</v>
      </c>
      <c r="U13" s="156">
        <v>13518</v>
      </c>
      <c r="V13" s="156">
        <v>14944</v>
      </c>
      <c r="W13" s="158">
        <f>IFERROR(V13/U13-1,"-")</f>
        <v>0.105488977659417</v>
      </c>
      <c r="X13" s="157">
        <f t="shared" si="7"/>
        <v>7.1177693355314986E-2</v>
      </c>
      <c r="Y13" s="155">
        <f t="shared" si="8"/>
        <v>1426</v>
      </c>
      <c r="Z13" s="156">
        <f t="shared" si="9"/>
        <v>993</v>
      </c>
      <c r="AA13" s="157">
        <f t="shared" si="3"/>
        <v>0.72600077730275947</v>
      </c>
    </row>
    <row r="14" spans="1:27" s="54" customFormat="1" x14ac:dyDescent="0.25">
      <c r="B14" s="160" t="s">
        <v>106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106</v>
      </c>
      <c r="Q14" s="161">
        <v>3742</v>
      </c>
      <c r="R14" s="161">
        <v>3873</v>
      </c>
      <c r="S14" s="161">
        <v>2301</v>
      </c>
      <c r="T14" s="161">
        <v>4284</v>
      </c>
      <c r="U14" s="161">
        <v>3960</v>
      </c>
      <c r="V14" s="161">
        <v>4477</v>
      </c>
      <c r="W14" s="163">
        <f t="shared" ref="W14:W21" si="11">IFERROR(V14/U14-1,"-")</f>
        <v>0.13055555555555554</v>
      </c>
      <c r="X14" s="162">
        <f t="shared" si="7"/>
        <v>0.1559514588174542</v>
      </c>
      <c r="Y14" s="160">
        <f t="shared" si="8"/>
        <v>517</v>
      </c>
      <c r="Z14" s="161">
        <f t="shared" si="9"/>
        <v>604</v>
      </c>
      <c r="AA14" s="162">
        <f t="shared" si="3"/>
        <v>0.21749902837155072</v>
      </c>
    </row>
    <row r="15" spans="1:27" x14ac:dyDescent="0.25">
      <c r="A15" s="1"/>
      <c r="B15" s="160" t="s">
        <v>109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109</v>
      </c>
      <c r="Q15" s="161">
        <v>4423</v>
      </c>
      <c r="R15" s="161">
        <v>3895</v>
      </c>
      <c r="S15" s="161">
        <v>2164</v>
      </c>
      <c r="T15" s="161">
        <v>3320</v>
      </c>
      <c r="U15" s="161">
        <v>2467</v>
      </c>
      <c r="V15" s="161">
        <v>3257</v>
      </c>
      <c r="W15" s="163">
        <f t="shared" si="11"/>
        <v>0.32022699635184426</v>
      </c>
      <c r="X15" s="162">
        <f t="shared" si="7"/>
        <v>-0.16379974326059055</v>
      </c>
      <c r="Y15" s="160">
        <f t="shared" si="8"/>
        <v>790</v>
      </c>
      <c r="Z15" s="161">
        <f t="shared" si="9"/>
        <v>-638</v>
      </c>
      <c r="AA15" s="162">
        <f t="shared" si="3"/>
        <v>0.15822969296541003</v>
      </c>
    </row>
    <row r="16" spans="1:27" x14ac:dyDescent="0.25">
      <c r="A16" s="1"/>
      <c r="B16" s="160" t="s">
        <v>112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112</v>
      </c>
      <c r="Q16" s="161">
        <v>1227</v>
      </c>
      <c r="R16" s="161">
        <v>1037</v>
      </c>
      <c r="S16" s="161">
        <v>393</v>
      </c>
      <c r="T16" s="161">
        <v>1008</v>
      </c>
      <c r="U16" s="161">
        <v>1424</v>
      </c>
      <c r="V16" s="161">
        <v>1158</v>
      </c>
      <c r="W16" s="163">
        <f t="shared" si="11"/>
        <v>-0.1867977528089888</v>
      </c>
      <c r="X16" s="162">
        <f t="shared" si="7"/>
        <v>0.11668273866923817</v>
      </c>
      <c r="Y16" s="160">
        <f t="shared" si="8"/>
        <v>-266</v>
      </c>
      <c r="Z16" s="161">
        <f t="shared" si="9"/>
        <v>121</v>
      </c>
      <c r="AA16" s="162">
        <f t="shared" si="3"/>
        <v>5.625728721336961E-2</v>
      </c>
    </row>
    <row r="17" spans="1:27" x14ac:dyDescent="0.25">
      <c r="A17" s="1"/>
      <c r="B17" s="160" t="s">
        <v>119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119</v>
      </c>
      <c r="Q17" s="161">
        <v>274</v>
      </c>
      <c r="R17" s="161">
        <v>272</v>
      </c>
      <c r="S17" s="161">
        <v>205</v>
      </c>
      <c r="T17" s="161">
        <v>375</v>
      </c>
      <c r="U17" s="161">
        <v>320</v>
      </c>
      <c r="V17" s="161">
        <v>522</v>
      </c>
      <c r="W17" s="163">
        <f t="shared" si="11"/>
        <v>0.63125000000000009</v>
      </c>
      <c r="X17" s="162">
        <f t="shared" si="7"/>
        <v>0.91911764705882359</v>
      </c>
      <c r="Y17" s="160">
        <f t="shared" si="8"/>
        <v>202</v>
      </c>
      <c r="Z17" s="161">
        <f t="shared" si="9"/>
        <v>250</v>
      </c>
      <c r="AA17" s="162">
        <f t="shared" si="3"/>
        <v>2.5359502526233969E-2</v>
      </c>
    </row>
    <row r="18" spans="1:27" x14ac:dyDescent="0.25">
      <c r="A18" s="1"/>
      <c r="B18" s="160" t="s">
        <v>115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115</v>
      </c>
      <c r="Q18" s="161">
        <v>243</v>
      </c>
      <c r="R18" s="161">
        <v>390</v>
      </c>
      <c r="S18" s="161">
        <v>135</v>
      </c>
      <c r="T18" s="161">
        <v>344</v>
      </c>
      <c r="U18" s="161">
        <v>319</v>
      </c>
      <c r="V18" s="161">
        <v>383</v>
      </c>
      <c r="W18" s="163">
        <f t="shared" si="11"/>
        <v>0.20062695924764884</v>
      </c>
      <c r="X18" s="162">
        <f t="shared" si="7"/>
        <v>-1.7948717948717996E-2</v>
      </c>
      <c r="Y18" s="160">
        <f t="shared" si="8"/>
        <v>64</v>
      </c>
      <c r="Z18" s="161">
        <f t="shared" si="9"/>
        <v>-7</v>
      </c>
      <c r="AA18" s="162">
        <f t="shared" si="3"/>
        <v>1.8606684803731052E-2</v>
      </c>
    </row>
    <row r="19" spans="1:27" x14ac:dyDescent="0.25">
      <c r="A19" s="159" t="s">
        <v>140</v>
      </c>
      <c r="B19" s="160" t="s">
        <v>124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124</v>
      </c>
      <c r="Q19" s="161">
        <v>223</v>
      </c>
      <c r="R19" s="161">
        <v>121</v>
      </c>
      <c r="S19" s="161">
        <v>76</v>
      </c>
      <c r="T19" s="161">
        <v>44</v>
      </c>
      <c r="U19" s="161">
        <v>147</v>
      </c>
      <c r="V19" s="161">
        <v>78</v>
      </c>
      <c r="W19" s="163">
        <f t="shared" si="11"/>
        <v>-0.46938775510204078</v>
      </c>
      <c r="X19" s="162">
        <f t="shared" si="7"/>
        <v>-0.35537190082644632</v>
      </c>
      <c r="Y19" s="160">
        <f t="shared" si="8"/>
        <v>-69</v>
      </c>
      <c r="Z19" s="161">
        <f t="shared" si="9"/>
        <v>-43</v>
      </c>
      <c r="AA19" s="162">
        <f t="shared" si="3"/>
        <v>3.7893509521958802E-3</v>
      </c>
    </row>
    <row r="20" spans="1:27" x14ac:dyDescent="0.25">
      <c r="A20" s="165" t="s">
        <v>141</v>
      </c>
      <c r="B20" s="160" t="s">
        <v>127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127</v>
      </c>
      <c r="Q20" s="161">
        <v>207</v>
      </c>
      <c r="R20" s="161">
        <v>178</v>
      </c>
      <c r="S20" s="161">
        <v>105</v>
      </c>
      <c r="T20" s="161">
        <v>88</v>
      </c>
      <c r="U20" s="161">
        <v>133</v>
      </c>
      <c r="V20" s="161">
        <v>83</v>
      </c>
      <c r="W20" s="163">
        <f t="shared" si="11"/>
        <v>-0.37593984962406013</v>
      </c>
      <c r="X20" s="162">
        <f t="shared" si="7"/>
        <v>-0.53370786516853941</v>
      </c>
      <c r="Y20" s="160">
        <f t="shared" si="8"/>
        <v>-50</v>
      </c>
      <c r="Z20" s="161">
        <f t="shared" si="9"/>
        <v>-95</v>
      </c>
      <c r="AA20" s="162">
        <f t="shared" si="3"/>
        <v>4.0322580645161289E-3</v>
      </c>
    </row>
    <row r="21" spans="1:27" x14ac:dyDescent="0.25">
      <c r="B21" s="166" t="s">
        <v>141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141</v>
      </c>
      <c r="Q21" s="167">
        <f t="shared" ref="Q21:V21" si="13">Q13-SUM(Q14:Q20)</f>
        <v>3468</v>
      </c>
      <c r="R21" s="167">
        <f t="shared" si="13"/>
        <v>4185</v>
      </c>
      <c r="S21" s="167">
        <f t="shared" si="13"/>
        <v>2040</v>
      </c>
      <c r="T21" s="167">
        <f t="shared" si="13"/>
        <v>3355</v>
      </c>
      <c r="U21" s="167">
        <f t="shared" si="13"/>
        <v>4748</v>
      </c>
      <c r="V21" s="167">
        <f t="shared" si="13"/>
        <v>4986</v>
      </c>
      <c r="W21" s="169">
        <f t="shared" si="11"/>
        <v>5.0126368997472692E-2</v>
      </c>
      <c r="X21" s="168">
        <f t="shared" si="7"/>
        <v>0.1913978494623656</v>
      </c>
      <c r="Y21" s="166">
        <f>V21-U21</f>
        <v>238</v>
      </c>
      <c r="Z21" s="167">
        <f t="shared" si="9"/>
        <v>801</v>
      </c>
      <c r="AA21" s="168">
        <f t="shared" si="3"/>
        <v>0.24222697240575203</v>
      </c>
    </row>
    <row r="22" spans="1:27" x14ac:dyDescent="0.25">
      <c r="B22" s="151" t="s">
        <v>40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64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93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99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96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103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106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109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112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119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115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124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127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141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41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64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93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99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96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103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106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109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112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119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115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124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127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141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42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64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93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99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96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103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106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109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112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119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115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124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127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141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43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64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93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99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96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103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106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109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112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119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115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124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127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141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44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64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93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99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96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103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106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109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112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119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115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124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127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141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45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64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93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99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96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103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106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109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112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119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115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124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127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141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46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64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93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99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96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103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106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109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112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119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115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124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127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141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47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64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93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99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96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103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106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109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112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119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115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124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127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141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48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64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93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99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96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103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106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109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112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119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115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124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127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141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49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64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93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99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96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103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106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109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112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119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115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124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127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141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7CBD8-BD1B-4786-B118-C2647DCFE20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300"/>
      <c r="D4" s="300"/>
      <c r="E4" s="300"/>
      <c r="F4" s="300"/>
      <c r="G4" s="300"/>
      <c r="H4" s="300"/>
      <c r="I4" s="300"/>
      <c r="J4" s="300"/>
      <c r="K4" s="140"/>
      <c r="L4" s="140"/>
      <c r="M4" s="140"/>
      <c r="P4" s="139" t="s">
        <v>244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39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39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237</v>
      </c>
      <c r="D7" s="170" t="s">
        <v>238</v>
      </c>
      <c r="E7" s="170" t="s">
        <v>239</v>
      </c>
      <c r="F7" s="170" t="s">
        <v>240</v>
      </c>
      <c r="G7" s="170" t="s">
        <v>241</v>
      </c>
      <c r="H7" s="170" t="s">
        <v>242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237</v>
      </c>
      <c r="R7" s="170" t="s">
        <v>238</v>
      </c>
      <c r="S7" s="170" t="s">
        <v>239</v>
      </c>
      <c r="T7" s="170" t="s">
        <v>240</v>
      </c>
      <c r="U7" s="170" t="s">
        <v>241</v>
      </c>
      <c r="V7" s="170" t="s">
        <v>242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39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42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92</v>
      </c>
      <c r="B9" s="152" t="s">
        <v>64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64</v>
      </c>
      <c r="Q9" s="174">
        <f>Q10+Q13</f>
        <v>2557</v>
      </c>
      <c r="R9" s="174">
        <f t="shared" ref="R9:V9" si="2">R10+R13</f>
        <v>2116</v>
      </c>
      <c r="S9" s="174">
        <f t="shared" si="2"/>
        <v>1878</v>
      </c>
      <c r="T9" s="174">
        <f t="shared" si="2"/>
        <v>0</v>
      </c>
      <c r="U9" s="174">
        <f t="shared" si="2"/>
        <v>0</v>
      </c>
      <c r="V9" s="174">
        <f t="shared" si="2"/>
        <v>0</v>
      </c>
      <c r="W9" s="175" t="str">
        <f>IFERROR(V9/U9-1,"-")</f>
        <v>-</v>
      </c>
      <c r="X9" s="175">
        <f>IFERROR(V9/R9-1,"-")</f>
        <v>-1</v>
      </c>
      <c r="Y9" s="174">
        <f>V9-U9</f>
        <v>0</v>
      </c>
      <c r="Z9" s="174">
        <f>V9-R9</f>
        <v>-2116</v>
      </c>
      <c r="AA9" s="175" t="e">
        <f t="shared" ref="AA9:AA21" si="3">V9/V$9</f>
        <v>#DIV/0!</v>
      </c>
    </row>
    <row r="10" spans="1:27" x14ac:dyDescent="0.25">
      <c r="A10" s="159" t="s">
        <v>99</v>
      </c>
      <c r="B10" s="155" t="s">
        <v>93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93</v>
      </c>
      <c r="Q10" s="156">
        <v>689</v>
      </c>
      <c r="R10" s="156">
        <v>350</v>
      </c>
      <c r="S10" s="156">
        <v>350</v>
      </c>
      <c r="T10" s="156">
        <v>0</v>
      </c>
      <c r="U10" s="156">
        <v>0</v>
      </c>
      <c r="V10" s="156">
        <v>0</v>
      </c>
      <c r="W10" s="158" t="str">
        <f>IFERROR(V10/U10-1,"-")</f>
        <v>-</v>
      </c>
      <c r="X10" s="157">
        <f t="shared" ref="X10:X21" si="7">IFERROR(V10/R10-1,"-")</f>
        <v>-1</v>
      </c>
      <c r="Y10" s="155">
        <f t="shared" ref="Y10:Y20" si="8">V10-U10</f>
        <v>0</v>
      </c>
      <c r="Z10" s="156">
        <f t="shared" ref="Z10:Z21" si="9">V10-R10</f>
        <v>-350</v>
      </c>
      <c r="AA10" s="157" t="e">
        <f t="shared" si="3"/>
        <v>#DIV/0!</v>
      </c>
    </row>
    <row r="11" spans="1:27" x14ac:dyDescent="0.25">
      <c r="A11" s="159" t="s">
        <v>96</v>
      </c>
      <c r="B11" s="160" t="s">
        <v>99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99</v>
      </c>
      <c r="Q11" s="161">
        <v>453</v>
      </c>
      <c r="R11" s="161">
        <v>271</v>
      </c>
      <c r="S11" s="161">
        <v>171</v>
      </c>
      <c r="T11" s="161">
        <v>0</v>
      </c>
      <c r="U11" s="161">
        <v>0</v>
      </c>
      <c r="V11" s="161">
        <v>0</v>
      </c>
      <c r="W11" s="163" t="str">
        <f>IFERROR(V11/U11-1,"-")</f>
        <v>-</v>
      </c>
      <c r="X11" s="162">
        <f t="shared" si="7"/>
        <v>-1</v>
      </c>
      <c r="Y11" s="160">
        <f t="shared" si="8"/>
        <v>0</v>
      </c>
      <c r="Z11" s="161">
        <f t="shared" si="9"/>
        <v>-271</v>
      </c>
      <c r="AA11" s="162" t="e">
        <f>V11/V$9</f>
        <v>#DIV/0!</v>
      </c>
    </row>
    <row r="12" spans="1:27" x14ac:dyDescent="0.25">
      <c r="A12" s="1"/>
      <c r="B12" s="160" t="s">
        <v>96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96</v>
      </c>
      <c r="Q12" s="161">
        <v>236</v>
      </c>
      <c r="R12" s="161">
        <v>79</v>
      </c>
      <c r="S12" s="161">
        <v>179</v>
      </c>
      <c r="T12" s="161">
        <v>0</v>
      </c>
      <c r="U12" s="161">
        <v>0</v>
      </c>
      <c r="V12" s="161">
        <v>0</v>
      </c>
      <c r="W12" s="163" t="str">
        <f>IFERROR(V12/U12-1,"-")</f>
        <v>-</v>
      </c>
      <c r="X12" s="162">
        <f t="shared" si="7"/>
        <v>-1</v>
      </c>
      <c r="Y12" s="160">
        <f t="shared" si="8"/>
        <v>0</v>
      </c>
      <c r="Z12" s="161">
        <f t="shared" si="9"/>
        <v>-79</v>
      </c>
      <c r="AA12" s="162" t="e">
        <f t="shared" si="3"/>
        <v>#DIV/0!</v>
      </c>
    </row>
    <row r="13" spans="1:27" s="54" customFormat="1" x14ac:dyDescent="0.25">
      <c r="B13" s="155" t="s">
        <v>103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103</v>
      </c>
      <c r="Q13" s="156">
        <v>1868</v>
      </c>
      <c r="R13" s="156">
        <v>1766</v>
      </c>
      <c r="S13" s="156">
        <v>1528</v>
      </c>
      <c r="T13" s="156">
        <v>0</v>
      </c>
      <c r="U13" s="156">
        <v>0</v>
      </c>
      <c r="V13" s="156">
        <v>0</v>
      </c>
      <c r="W13" s="158" t="str">
        <f>IFERROR(V13/U13-1,"-")</f>
        <v>-</v>
      </c>
      <c r="X13" s="157">
        <f t="shared" si="7"/>
        <v>-1</v>
      </c>
      <c r="Y13" s="155">
        <f t="shared" si="8"/>
        <v>0</v>
      </c>
      <c r="Z13" s="156">
        <f t="shared" si="9"/>
        <v>-1766</v>
      </c>
      <c r="AA13" s="157" t="e">
        <f t="shared" si="3"/>
        <v>#DIV/0!</v>
      </c>
    </row>
    <row r="14" spans="1:27" s="54" customFormat="1" x14ac:dyDescent="0.25">
      <c r="B14" s="160" t="s">
        <v>106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106</v>
      </c>
      <c r="Q14" s="161">
        <v>408</v>
      </c>
      <c r="R14" s="161">
        <v>603</v>
      </c>
      <c r="S14" s="161">
        <v>596</v>
      </c>
      <c r="T14" s="161">
        <v>0</v>
      </c>
      <c r="U14" s="161">
        <v>0</v>
      </c>
      <c r="V14" s="161">
        <v>0</v>
      </c>
      <c r="W14" s="163" t="str">
        <f t="shared" ref="W14:W21" si="11">IFERROR(V14/U14-1,"-")</f>
        <v>-</v>
      </c>
      <c r="X14" s="162">
        <f t="shared" si="7"/>
        <v>-1</v>
      </c>
      <c r="Y14" s="160">
        <f t="shared" si="8"/>
        <v>0</v>
      </c>
      <c r="Z14" s="161">
        <f t="shared" si="9"/>
        <v>-603</v>
      </c>
      <c r="AA14" s="162" t="e">
        <f t="shared" si="3"/>
        <v>#DIV/0!</v>
      </c>
    </row>
    <row r="15" spans="1:27" x14ac:dyDescent="0.25">
      <c r="A15" s="1"/>
      <c r="B15" s="160" t="s">
        <v>109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109</v>
      </c>
      <c r="Q15" s="161">
        <v>623</v>
      </c>
      <c r="R15" s="161">
        <v>364</v>
      </c>
      <c r="S15" s="161">
        <v>89</v>
      </c>
      <c r="T15" s="161">
        <v>0</v>
      </c>
      <c r="U15" s="161">
        <v>0</v>
      </c>
      <c r="V15" s="161">
        <v>0</v>
      </c>
      <c r="W15" s="163" t="str">
        <f t="shared" si="11"/>
        <v>-</v>
      </c>
      <c r="X15" s="162">
        <f t="shared" si="7"/>
        <v>-1</v>
      </c>
      <c r="Y15" s="160">
        <f t="shared" si="8"/>
        <v>0</v>
      </c>
      <c r="Z15" s="161">
        <f t="shared" si="9"/>
        <v>-364</v>
      </c>
      <c r="AA15" s="162" t="e">
        <f t="shared" si="3"/>
        <v>#DIV/0!</v>
      </c>
    </row>
    <row r="16" spans="1:27" x14ac:dyDescent="0.25">
      <c r="A16" s="1"/>
      <c r="B16" s="160" t="s">
        <v>112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112</v>
      </c>
      <c r="Q16" s="161">
        <v>34</v>
      </c>
      <c r="R16" s="161">
        <v>100</v>
      </c>
      <c r="S16" s="161">
        <v>56</v>
      </c>
      <c r="T16" s="161">
        <v>0</v>
      </c>
      <c r="U16" s="161">
        <v>0</v>
      </c>
      <c r="V16" s="161">
        <v>0</v>
      </c>
      <c r="W16" s="163" t="str">
        <f t="shared" si="11"/>
        <v>-</v>
      </c>
      <c r="X16" s="162">
        <f t="shared" si="7"/>
        <v>-1</v>
      </c>
      <c r="Y16" s="160">
        <f t="shared" si="8"/>
        <v>0</v>
      </c>
      <c r="Z16" s="161">
        <f t="shared" si="9"/>
        <v>-100</v>
      </c>
      <c r="AA16" s="162" t="e">
        <f t="shared" si="3"/>
        <v>#DIV/0!</v>
      </c>
    </row>
    <row r="17" spans="1:27" x14ac:dyDescent="0.25">
      <c r="A17" s="1"/>
      <c r="B17" s="160" t="s">
        <v>119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119</v>
      </c>
      <c r="Q17" s="161">
        <v>18</v>
      </c>
      <c r="R17" s="161">
        <v>126</v>
      </c>
      <c r="S17" s="161">
        <v>13</v>
      </c>
      <c r="T17" s="161">
        <v>0</v>
      </c>
      <c r="U17" s="161">
        <v>0</v>
      </c>
      <c r="V17" s="161">
        <v>0</v>
      </c>
      <c r="W17" s="163" t="str">
        <f t="shared" si="11"/>
        <v>-</v>
      </c>
      <c r="X17" s="162">
        <f t="shared" si="7"/>
        <v>-1</v>
      </c>
      <c r="Y17" s="160">
        <f t="shared" si="8"/>
        <v>0</v>
      </c>
      <c r="Z17" s="161">
        <f t="shared" si="9"/>
        <v>-126</v>
      </c>
      <c r="AA17" s="162" t="e">
        <f t="shared" si="3"/>
        <v>#DIV/0!</v>
      </c>
    </row>
    <row r="18" spans="1:27" x14ac:dyDescent="0.25">
      <c r="A18" s="1"/>
      <c r="B18" s="160" t="s">
        <v>115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115</v>
      </c>
      <c r="Q18" s="161">
        <v>6</v>
      </c>
      <c r="R18" s="161">
        <v>24</v>
      </c>
      <c r="S18" s="161">
        <v>52</v>
      </c>
      <c r="T18" s="161">
        <v>0</v>
      </c>
      <c r="U18" s="161">
        <v>0</v>
      </c>
      <c r="V18" s="161">
        <v>0</v>
      </c>
      <c r="W18" s="163" t="str">
        <f t="shared" si="11"/>
        <v>-</v>
      </c>
      <c r="X18" s="162">
        <f t="shared" si="7"/>
        <v>-1</v>
      </c>
      <c r="Y18" s="160">
        <f t="shared" si="8"/>
        <v>0</v>
      </c>
      <c r="Z18" s="161">
        <f t="shared" si="9"/>
        <v>-24</v>
      </c>
      <c r="AA18" s="162" t="e">
        <f t="shared" si="3"/>
        <v>#DIV/0!</v>
      </c>
    </row>
    <row r="19" spans="1:27" x14ac:dyDescent="0.25">
      <c r="A19" s="159" t="s">
        <v>140</v>
      </c>
      <c r="B19" s="160" t="s">
        <v>124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124</v>
      </c>
      <c r="Q19" s="161">
        <v>20</v>
      </c>
      <c r="R19" s="161">
        <v>40</v>
      </c>
      <c r="S19" s="161">
        <v>60</v>
      </c>
      <c r="T19" s="161">
        <v>0</v>
      </c>
      <c r="U19" s="161">
        <v>0</v>
      </c>
      <c r="V19" s="161">
        <v>0</v>
      </c>
      <c r="W19" s="163" t="str">
        <f t="shared" si="11"/>
        <v>-</v>
      </c>
      <c r="X19" s="162">
        <f t="shared" si="7"/>
        <v>-1</v>
      </c>
      <c r="Y19" s="160">
        <f t="shared" si="8"/>
        <v>0</v>
      </c>
      <c r="Z19" s="161">
        <f t="shared" si="9"/>
        <v>-40</v>
      </c>
      <c r="AA19" s="162" t="e">
        <f t="shared" si="3"/>
        <v>#DIV/0!</v>
      </c>
    </row>
    <row r="20" spans="1:27" x14ac:dyDescent="0.25">
      <c r="A20" s="165" t="s">
        <v>141</v>
      </c>
      <c r="B20" s="160" t="s">
        <v>127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127</v>
      </c>
      <c r="Q20" s="161">
        <v>43</v>
      </c>
      <c r="R20" s="161">
        <v>68</v>
      </c>
      <c r="S20" s="161">
        <v>96</v>
      </c>
      <c r="T20" s="161">
        <v>0</v>
      </c>
      <c r="U20" s="161">
        <v>0</v>
      </c>
      <c r="V20" s="161">
        <v>0</v>
      </c>
      <c r="W20" s="163" t="str">
        <f t="shared" si="11"/>
        <v>-</v>
      </c>
      <c r="X20" s="162">
        <f t="shared" si="7"/>
        <v>-1</v>
      </c>
      <c r="Y20" s="160">
        <f t="shared" si="8"/>
        <v>0</v>
      </c>
      <c r="Z20" s="161">
        <f t="shared" si="9"/>
        <v>-68</v>
      </c>
      <c r="AA20" s="162" t="e">
        <f t="shared" si="3"/>
        <v>#DIV/0!</v>
      </c>
    </row>
    <row r="21" spans="1:27" x14ac:dyDescent="0.25">
      <c r="B21" s="166" t="s">
        <v>141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141</v>
      </c>
      <c r="Q21" s="167">
        <f t="shared" ref="Q21:V21" si="13">Q13-SUM(Q14:Q20)</f>
        <v>716</v>
      </c>
      <c r="R21" s="167">
        <f t="shared" si="13"/>
        <v>441</v>
      </c>
      <c r="S21" s="167">
        <f t="shared" si="13"/>
        <v>566</v>
      </c>
      <c r="T21" s="167">
        <f t="shared" si="13"/>
        <v>0</v>
      </c>
      <c r="U21" s="167">
        <f t="shared" si="13"/>
        <v>0</v>
      </c>
      <c r="V21" s="167">
        <f t="shared" si="13"/>
        <v>0</v>
      </c>
      <c r="W21" s="169" t="str">
        <f t="shared" si="11"/>
        <v>-</v>
      </c>
      <c r="X21" s="168">
        <f t="shared" si="7"/>
        <v>-1</v>
      </c>
      <c r="Y21" s="166">
        <f>V21-U21</f>
        <v>0</v>
      </c>
      <c r="Z21" s="167">
        <f t="shared" si="9"/>
        <v>-441</v>
      </c>
      <c r="AA21" s="168" t="e">
        <f t="shared" si="3"/>
        <v>#DIV/0!</v>
      </c>
    </row>
    <row r="22" spans="1:27" x14ac:dyDescent="0.25">
      <c r="B22" s="151" t="s">
        <v>40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64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93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99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96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103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106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109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112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119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115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124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127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141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41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64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93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99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96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103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106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109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112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119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115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124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127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141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42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64</v>
      </c>
      <c r="C51" s="174">
        <f>IFERROR(C52+C55,"nd")</f>
        <v>2557</v>
      </c>
      <c r="D51" s="174">
        <f t="shared" ref="D51:E51" si="28">IFERROR(D52+D55,"nd")</f>
        <v>2116</v>
      </c>
      <c r="E51" s="174">
        <f t="shared" si="28"/>
        <v>1878</v>
      </c>
      <c r="F51" s="174" t="str">
        <f>IFERROR(F52+F55,"nd")</f>
        <v>nd</v>
      </c>
      <c r="G51" s="174" t="str">
        <f>IFERROR(G52+G55,"nd")</f>
        <v>nd</v>
      </c>
      <c r="H51" s="174" t="str">
        <f>IFERROR(H52+H55,"nd")</f>
        <v>nd</v>
      </c>
      <c r="I51" s="175" t="str">
        <f>IFERROR(H51/G51-1,"-")</f>
        <v>-</v>
      </c>
      <c r="J51" s="175" t="str">
        <f>IFERROR(H51/D51-1,"-")</f>
        <v>-</v>
      </c>
      <c r="K51" s="174" t="str">
        <f>IFERROR(H51-G51,"-")</f>
        <v>-</v>
      </c>
      <c r="L51" s="174" t="str">
        <f>IFERROR(H51-D51,"-")</f>
        <v>-</v>
      </c>
      <c r="M51" s="175" t="str">
        <f>IFERROR(H51/H$9,"-")</f>
        <v>-</v>
      </c>
    </row>
    <row r="52" spans="2:13" x14ac:dyDescent="0.25">
      <c r="B52" s="155" t="s">
        <v>93</v>
      </c>
      <c r="C52" s="156">
        <v>689</v>
      </c>
      <c r="D52" s="156">
        <v>350</v>
      </c>
      <c r="E52" s="156">
        <v>350</v>
      </c>
      <c r="F52" s="156" t="s">
        <v>292</v>
      </c>
      <c r="G52" s="156" t="s">
        <v>292</v>
      </c>
      <c r="H52" s="156" t="s">
        <v>292</v>
      </c>
      <c r="I52" s="158" t="str">
        <f>IFERROR(H52/G52-1,"-")</f>
        <v>-</v>
      </c>
      <c r="J52" s="157" t="str">
        <f t="shared" ref="J52:J63" si="29">IFERROR(H52/D52-1,"-")</f>
        <v>-</v>
      </c>
      <c r="K52" s="176" t="str">
        <f t="shared" ref="K52:K63" si="30">IFERROR(H52-G52,"-")</f>
        <v>-</v>
      </c>
      <c r="L52" s="156" t="str">
        <f t="shared" ref="L52:L63" si="31">IFERROR(H52-D52,"-")</f>
        <v>-</v>
      </c>
      <c r="M52" s="157" t="str">
        <f t="shared" ref="M52:M63" si="32">IFERROR(H52/H$9,"-")</f>
        <v>-</v>
      </c>
    </row>
    <row r="53" spans="2:13" x14ac:dyDescent="0.25">
      <c r="B53" s="160" t="s">
        <v>99</v>
      </c>
      <c r="C53" s="161">
        <v>453</v>
      </c>
      <c r="D53" s="161">
        <v>271</v>
      </c>
      <c r="E53" s="161">
        <v>171</v>
      </c>
      <c r="F53" s="161" t="s">
        <v>292</v>
      </c>
      <c r="G53" s="161" t="s">
        <v>292</v>
      </c>
      <c r="H53" s="161" t="s">
        <v>292</v>
      </c>
      <c r="I53" s="163" t="str">
        <f>IFERROR(H53/G53-1,"-")</f>
        <v>-</v>
      </c>
      <c r="J53" s="162" t="str">
        <f t="shared" si="29"/>
        <v>-</v>
      </c>
      <c r="K53" s="177" t="str">
        <f t="shared" si="30"/>
        <v>-</v>
      </c>
      <c r="L53" s="161" t="str">
        <f t="shared" si="31"/>
        <v>-</v>
      </c>
      <c r="M53" s="162" t="str">
        <f t="shared" si="32"/>
        <v>-</v>
      </c>
    </row>
    <row r="54" spans="2:13" x14ac:dyDescent="0.25">
      <c r="B54" s="160" t="s">
        <v>96</v>
      </c>
      <c r="C54" s="161">
        <v>236</v>
      </c>
      <c r="D54" s="161">
        <v>79</v>
      </c>
      <c r="E54" s="161">
        <v>179</v>
      </c>
      <c r="F54" s="161" t="s">
        <v>292</v>
      </c>
      <c r="G54" s="161" t="s">
        <v>292</v>
      </c>
      <c r="H54" s="161" t="s">
        <v>292</v>
      </c>
      <c r="I54" s="163" t="str">
        <f>IFERROR(H54/G54-1,"-")</f>
        <v>-</v>
      </c>
      <c r="J54" s="162" t="str">
        <f t="shared" si="29"/>
        <v>-</v>
      </c>
      <c r="K54" s="177" t="str">
        <f t="shared" si="30"/>
        <v>-</v>
      </c>
      <c r="L54" s="161" t="str">
        <f t="shared" si="31"/>
        <v>-</v>
      </c>
      <c r="M54" s="162" t="str">
        <f t="shared" si="32"/>
        <v>-</v>
      </c>
    </row>
    <row r="55" spans="2:13" x14ac:dyDescent="0.25">
      <c r="B55" s="155" t="s">
        <v>103</v>
      </c>
      <c r="C55" s="156">
        <v>1868</v>
      </c>
      <c r="D55" s="156">
        <v>1766</v>
      </c>
      <c r="E55" s="156">
        <v>1528</v>
      </c>
      <c r="F55" s="156" t="s">
        <v>292</v>
      </c>
      <c r="G55" s="156" t="s">
        <v>292</v>
      </c>
      <c r="H55" s="156" t="s">
        <v>292</v>
      </c>
      <c r="I55" s="158" t="str">
        <f>IFERROR(H55/G55-1,"-")</f>
        <v>-</v>
      </c>
      <c r="J55" s="157" t="str">
        <f t="shared" si="29"/>
        <v>-</v>
      </c>
      <c r="K55" s="176" t="str">
        <f t="shared" si="30"/>
        <v>-</v>
      </c>
      <c r="L55" s="156" t="str">
        <f t="shared" si="31"/>
        <v>-</v>
      </c>
      <c r="M55" s="157" t="str">
        <f t="shared" si="32"/>
        <v>-</v>
      </c>
    </row>
    <row r="56" spans="2:13" x14ac:dyDescent="0.25">
      <c r="B56" s="160" t="s">
        <v>106</v>
      </c>
      <c r="C56" s="161">
        <v>408</v>
      </c>
      <c r="D56" s="161">
        <v>603</v>
      </c>
      <c r="E56" s="161">
        <v>596</v>
      </c>
      <c r="F56" s="161" t="s">
        <v>292</v>
      </c>
      <c r="G56" s="161" t="s">
        <v>292</v>
      </c>
      <c r="H56" s="161" t="s">
        <v>292</v>
      </c>
      <c r="I56" s="163" t="str">
        <f t="shared" ref="I56:I63" si="33">IFERROR(H56/G56-1,"-")</f>
        <v>-</v>
      </c>
      <c r="J56" s="162" t="str">
        <f t="shared" si="29"/>
        <v>-</v>
      </c>
      <c r="K56" s="177" t="str">
        <f t="shared" si="30"/>
        <v>-</v>
      </c>
      <c r="L56" s="161" t="str">
        <f t="shared" si="31"/>
        <v>-</v>
      </c>
      <c r="M56" s="162" t="str">
        <f t="shared" si="32"/>
        <v>-</v>
      </c>
    </row>
    <row r="57" spans="2:13" x14ac:dyDescent="0.25">
      <c r="B57" s="160" t="s">
        <v>109</v>
      </c>
      <c r="C57" s="161">
        <v>623</v>
      </c>
      <c r="D57" s="161">
        <v>364</v>
      </c>
      <c r="E57" s="161">
        <v>89</v>
      </c>
      <c r="F57" s="161" t="s">
        <v>292</v>
      </c>
      <c r="G57" s="161" t="s">
        <v>292</v>
      </c>
      <c r="H57" s="161" t="s">
        <v>292</v>
      </c>
      <c r="I57" s="163" t="str">
        <f t="shared" si="33"/>
        <v>-</v>
      </c>
      <c r="J57" s="162" t="str">
        <f t="shared" si="29"/>
        <v>-</v>
      </c>
      <c r="K57" s="177" t="str">
        <f t="shared" si="30"/>
        <v>-</v>
      </c>
      <c r="L57" s="161" t="str">
        <f t="shared" si="31"/>
        <v>-</v>
      </c>
      <c r="M57" s="162" t="str">
        <f t="shared" si="32"/>
        <v>-</v>
      </c>
    </row>
    <row r="58" spans="2:13" x14ac:dyDescent="0.25">
      <c r="B58" s="160" t="s">
        <v>112</v>
      </c>
      <c r="C58" s="161">
        <v>34</v>
      </c>
      <c r="D58" s="161">
        <v>100</v>
      </c>
      <c r="E58" s="161">
        <v>56</v>
      </c>
      <c r="F58" s="161" t="s">
        <v>292</v>
      </c>
      <c r="G58" s="161" t="s">
        <v>292</v>
      </c>
      <c r="H58" s="161" t="s">
        <v>292</v>
      </c>
      <c r="I58" s="163" t="str">
        <f t="shared" si="33"/>
        <v>-</v>
      </c>
      <c r="J58" s="162" t="str">
        <f t="shared" si="29"/>
        <v>-</v>
      </c>
      <c r="K58" s="177" t="str">
        <f t="shared" si="30"/>
        <v>-</v>
      </c>
      <c r="L58" s="161" t="str">
        <f t="shared" si="31"/>
        <v>-</v>
      </c>
      <c r="M58" s="162" t="str">
        <f t="shared" si="32"/>
        <v>-</v>
      </c>
    </row>
    <row r="59" spans="2:13" x14ac:dyDescent="0.25">
      <c r="B59" s="160" t="s">
        <v>119</v>
      </c>
      <c r="C59" s="161">
        <v>18</v>
      </c>
      <c r="D59" s="161">
        <v>126</v>
      </c>
      <c r="E59" s="161">
        <v>13</v>
      </c>
      <c r="F59" s="161" t="s">
        <v>292</v>
      </c>
      <c r="G59" s="161" t="s">
        <v>292</v>
      </c>
      <c r="H59" s="161" t="s">
        <v>292</v>
      </c>
      <c r="I59" s="163" t="str">
        <f t="shared" si="33"/>
        <v>-</v>
      </c>
      <c r="J59" s="162" t="str">
        <f t="shared" si="29"/>
        <v>-</v>
      </c>
      <c r="K59" s="177" t="str">
        <f t="shared" si="30"/>
        <v>-</v>
      </c>
      <c r="L59" s="161" t="str">
        <f t="shared" si="31"/>
        <v>-</v>
      </c>
      <c r="M59" s="162" t="str">
        <f t="shared" si="32"/>
        <v>-</v>
      </c>
    </row>
    <row r="60" spans="2:13" x14ac:dyDescent="0.25">
      <c r="B60" s="160" t="s">
        <v>115</v>
      </c>
      <c r="C60" s="161">
        <v>6</v>
      </c>
      <c r="D60" s="161">
        <v>24</v>
      </c>
      <c r="E60" s="161">
        <v>52</v>
      </c>
      <c r="F60" s="161" t="s">
        <v>292</v>
      </c>
      <c r="G60" s="161" t="s">
        <v>292</v>
      </c>
      <c r="H60" s="161" t="s">
        <v>292</v>
      </c>
      <c r="I60" s="163" t="str">
        <f t="shared" si="33"/>
        <v>-</v>
      </c>
      <c r="J60" s="162" t="str">
        <f t="shared" si="29"/>
        <v>-</v>
      </c>
      <c r="K60" s="177" t="str">
        <f t="shared" si="30"/>
        <v>-</v>
      </c>
      <c r="L60" s="161" t="str">
        <f t="shared" si="31"/>
        <v>-</v>
      </c>
      <c r="M60" s="162" t="str">
        <f t="shared" si="32"/>
        <v>-</v>
      </c>
    </row>
    <row r="61" spans="2:13" x14ac:dyDescent="0.25">
      <c r="B61" s="160" t="s">
        <v>124</v>
      </c>
      <c r="C61" s="161">
        <v>20</v>
      </c>
      <c r="D61" s="161">
        <v>40</v>
      </c>
      <c r="E61" s="161">
        <v>60</v>
      </c>
      <c r="F61" s="161" t="s">
        <v>292</v>
      </c>
      <c r="G61" s="161" t="s">
        <v>292</v>
      </c>
      <c r="H61" s="161" t="s">
        <v>292</v>
      </c>
      <c r="I61" s="163" t="str">
        <f t="shared" si="33"/>
        <v>-</v>
      </c>
      <c r="J61" s="162" t="str">
        <f t="shared" si="29"/>
        <v>-</v>
      </c>
      <c r="K61" s="177" t="str">
        <f t="shared" si="30"/>
        <v>-</v>
      </c>
      <c r="L61" s="161" t="str">
        <f t="shared" si="31"/>
        <v>-</v>
      </c>
      <c r="M61" s="162" t="str">
        <f t="shared" si="32"/>
        <v>-</v>
      </c>
    </row>
    <row r="62" spans="2:13" x14ac:dyDescent="0.25">
      <c r="B62" s="160" t="s">
        <v>127</v>
      </c>
      <c r="C62" s="161">
        <v>43</v>
      </c>
      <c r="D62" s="161">
        <v>68</v>
      </c>
      <c r="E62" s="161">
        <v>96</v>
      </c>
      <c r="F62" s="161" t="s">
        <v>292</v>
      </c>
      <c r="G62" s="161" t="s">
        <v>292</v>
      </c>
      <c r="H62" s="161" t="s">
        <v>292</v>
      </c>
      <c r="I62" s="163" t="str">
        <f t="shared" si="33"/>
        <v>-</v>
      </c>
      <c r="J62" s="162" t="str">
        <f t="shared" si="29"/>
        <v>-</v>
      </c>
      <c r="K62" s="177" t="str">
        <f t="shared" si="30"/>
        <v>-</v>
      </c>
      <c r="L62" s="161" t="str">
        <f t="shared" si="31"/>
        <v>-</v>
      </c>
      <c r="M62" s="162" t="str">
        <f t="shared" si="32"/>
        <v>-</v>
      </c>
    </row>
    <row r="63" spans="2:13" x14ac:dyDescent="0.25">
      <c r="B63" s="166" t="s">
        <v>141</v>
      </c>
      <c r="C63" s="167">
        <f>IFERROR(C55-SUM(C56:C62),"nd")</f>
        <v>716</v>
      </c>
      <c r="D63" s="167">
        <f t="shared" ref="D63:E63" si="34">IFERROR(D55-SUM(D56:D62),"nd")</f>
        <v>441</v>
      </c>
      <c r="E63" s="167">
        <f t="shared" si="34"/>
        <v>566</v>
      </c>
      <c r="F63" s="167" t="str">
        <f>IFERROR(F55-SUM(F56:F62),"nd")</f>
        <v>nd</v>
      </c>
      <c r="G63" s="167" t="str">
        <f>IFERROR(G55-SUM(G56:G62),"nd")</f>
        <v>nd</v>
      </c>
      <c r="H63" s="167" t="str">
        <f>IFERROR(H55-SUM(H56:H62),"nd")</f>
        <v>nd</v>
      </c>
      <c r="I63" s="169" t="str">
        <f t="shared" si="33"/>
        <v>-</v>
      </c>
      <c r="J63" s="168" t="str">
        <f t="shared" si="29"/>
        <v>-</v>
      </c>
      <c r="K63" s="178" t="str">
        <f t="shared" si="30"/>
        <v>-</v>
      </c>
      <c r="L63" s="167" t="str">
        <f t="shared" si="31"/>
        <v>-</v>
      </c>
      <c r="M63" s="168" t="str">
        <f t="shared" si="32"/>
        <v>-</v>
      </c>
    </row>
    <row r="64" spans="2:13" x14ac:dyDescent="0.25">
      <c r="B64" s="151" t="s">
        <v>43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64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93</v>
      </c>
      <c r="C66" s="156" t="s">
        <v>292</v>
      </c>
      <c r="D66" s="156" t="s">
        <v>292</v>
      </c>
      <c r="E66" s="156" t="s">
        <v>292</v>
      </c>
      <c r="F66" s="156" t="s">
        <v>292</v>
      </c>
      <c r="G66" s="156" t="s">
        <v>292</v>
      </c>
      <c r="H66" s="156" t="s">
        <v>292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99</v>
      </c>
      <c r="C67" s="161" t="s">
        <v>292</v>
      </c>
      <c r="D67" s="161" t="s">
        <v>292</v>
      </c>
      <c r="E67" s="161" t="s">
        <v>292</v>
      </c>
      <c r="F67" s="161" t="s">
        <v>292</v>
      </c>
      <c r="G67" s="161" t="s">
        <v>292</v>
      </c>
      <c r="H67" s="161" t="s">
        <v>292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96</v>
      </c>
      <c r="C68" s="161" t="s">
        <v>292</v>
      </c>
      <c r="D68" s="161" t="s">
        <v>292</v>
      </c>
      <c r="E68" s="161" t="s">
        <v>292</v>
      </c>
      <c r="F68" s="161" t="s">
        <v>292</v>
      </c>
      <c r="G68" s="161" t="s">
        <v>292</v>
      </c>
      <c r="H68" s="161" t="s">
        <v>292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103</v>
      </c>
      <c r="C69" s="156" t="s">
        <v>292</v>
      </c>
      <c r="D69" s="156" t="s">
        <v>292</v>
      </c>
      <c r="E69" s="156" t="s">
        <v>292</v>
      </c>
      <c r="F69" s="156" t="s">
        <v>292</v>
      </c>
      <c r="G69" s="156" t="s">
        <v>292</v>
      </c>
      <c r="H69" s="156" t="s">
        <v>292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106</v>
      </c>
      <c r="C70" s="161" t="s">
        <v>292</v>
      </c>
      <c r="D70" s="161" t="s">
        <v>292</v>
      </c>
      <c r="E70" s="161" t="s">
        <v>292</v>
      </c>
      <c r="F70" s="161" t="s">
        <v>292</v>
      </c>
      <c r="G70" s="161" t="s">
        <v>292</v>
      </c>
      <c r="H70" s="161" t="s">
        <v>292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109</v>
      </c>
      <c r="C71" s="161" t="s">
        <v>292</v>
      </c>
      <c r="D71" s="161" t="s">
        <v>292</v>
      </c>
      <c r="E71" s="161" t="s">
        <v>292</v>
      </c>
      <c r="F71" s="161" t="s">
        <v>292</v>
      </c>
      <c r="G71" s="161" t="s">
        <v>292</v>
      </c>
      <c r="H71" s="161" t="s">
        <v>292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112</v>
      </c>
      <c r="C72" s="161" t="s">
        <v>292</v>
      </c>
      <c r="D72" s="161" t="s">
        <v>292</v>
      </c>
      <c r="E72" s="161" t="s">
        <v>292</v>
      </c>
      <c r="F72" s="161" t="s">
        <v>292</v>
      </c>
      <c r="G72" s="161" t="s">
        <v>292</v>
      </c>
      <c r="H72" s="161" t="s">
        <v>292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119</v>
      </c>
      <c r="C73" s="161" t="s">
        <v>292</v>
      </c>
      <c r="D73" s="161" t="s">
        <v>292</v>
      </c>
      <c r="E73" s="161" t="s">
        <v>292</v>
      </c>
      <c r="F73" s="161" t="s">
        <v>292</v>
      </c>
      <c r="G73" s="161" t="s">
        <v>292</v>
      </c>
      <c r="H73" s="161" t="s">
        <v>292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115</v>
      </c>
      <c r="C74" s="161" t="s">
        <v>292</v>
      </c>
      <c r="D74" s="161" t="s">
        <v>292</v>
      </c>
      <c r="E74" s="161" t="s">
        <v>292</v>
      </c>
      <c r="F74" s="161" t="s">
        <v>292</v>
      </c>
      <c r="G74" s="161" t="s">
        <v>292</v>
      </c>
      <c r="H74" s="161" t="s">
        <v>292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124</v>
      </c>
      <c r="C75" s="161" t="s">
        <v>292</v>
      </c>
      <c r="D75" s="161" t="s">
        <v>292</v>
      </c>
      <c r="E75" s="161" t="s">
        <v>292</v>
      </c>
      <c r="F75" s="161" t="s">
        <v>292</v>
      </c>
      <c r="G75" s="161" t="s">
        <v>292</v>
      </c>
      <c r="H75" s="161" t="s">
        <v>292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127</v>
      </c>
      <c r="C76" s="161" t="s">
        <v>292</v>
      </c>
      <c r="D76" s="161" t="s">
        <v>292</v>
      </c>
      <c r="E76" s="161" t="s">
        <v>292</v>
      </c>
      <c r="F76" s="161" t="s">
        <v>292</v>
      </c>
      <c r="G76" s="161" t="s">
        <v>292</v>
      </c>
      <c r="H76" s="161" t="s">
        <v>292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141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44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64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93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99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96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103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106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109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112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119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115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124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127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141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45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64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93</v>
      </c>
      <c r="C94" s="156" t="s">
        <v>292</v>
      </c>
      <c r="D94" s="156" t="s">
        <v>292</v>
      </c>
      <c r="E94" s="156" t="s">
        <v>292</v>
      </c>
      <c r="F94" s="156" t="s">
        <v>292</v>
      </c>
      <c r="G94" s="156" t="s">
        <v>292</v>
      </c>
      <c r="H94" s="156" t="s">
        <v>292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99</v>
      </c>
      <c r="C95" s="161" t="s">
        <v>292</v>
      </c>
      <c r="D95" s="161" t="s">
        <v>292</v>
      </c>
      <c r="E95" s="161" t="s">
        <v>292</v>
      </c>
      <c r="F95" s="161" t="s">
        <v>292</v>
      </c>
      <c r="G95" s="161" t="s">
        <v>292</v>
      </c>
      <c r="H95" s="161" t="s">
        <v>292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96</v>
      </c>
      <c r="C96" s="161" t="s">
        <v>292</v>
      </c>
      <c r="D96" s="161" t="s">
        <v>292</v>
      </c>
      <c r="E96" s="161" t="s">
        <v>292</v>
      </c>
      <c r="F96" s="161" t="s">
        <v>292</v>
      </c>
      <c r="G96" s="161" t="s">
        <v>292</v>
      </c>
      <c r="H96" s="161" t="s">
        <v>292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103</v>
      </c>
      <c r="C97" s="156" t="s">
        <v>292</v>
      </c>
      <c r="D97" s="156" t="s">
        <v>292</v>
      </c>
      <c r="E97" s="156" t="s">
        <v>292</v>
      </c>
      <c r="F97" s="156" t="s">
        <v>292</v>
      </c>
      <c r="G97" s="156" t="s">
        <v>292</v>
      </c>
      <c r="H97" s="156" t="s">
        <v>292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106</v>
      </c>
      <c r="C98" s="161" t="s">
        <v>292</v>
      </c>
      <c r="D98" s="161" t="s">
        <v>292</v>
      </c>
      <c r="E98" s="161" t="s">
        <v>292</v>
      </c>
      <c r="F98" s="161" t="s">
        <v>292</v>
      </c>
      <c r="G98" s="161" t="s">
        <v>292</v>
      </c>
      <c r="H98" s="161" t="s">
        <v>292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109</v>
      </c>
      <c r="C99" s="161" t="s">
        <v>292</v>
      </c>
      <c r="D99" s="161" t="s">
        <v>292</v>
      </c>
      <c r="E99" s="161" t="s">
        <v>292</v>
      </c>
      <c r="F99" s="161" t="s">
        <v>292</v>
      </c>
      <c r="G99" s="161" t="s">
        <v>292</v>
      </c>
      <c r="H99" s="161" t="s">
        <v>292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112</v>
      </c>
      <c r="C100" s="161" t="s">
        <v>292</v>
      </c>
      <c r="D100" s="161" t="s">
        <v>292</v>
      </c>
      <c r="E100" s="161" t="s">
        <v>292</v>
      </c>
      <c r="F100" s="161" t="s">
        <v>292</v>
      </c>
      <c r="G100" s="161" t="s">
        <v>292</v>
      </c>
      <c r="H100" s="161" t="s">
        <v>292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119</v>
      </c>
      <c r="C101" s="161" t="s">
        <v>292</v>
      </c>
      <c r="D101" s="161" t="s">
        <v>292</v>
      </c>
      <c r="E101" s="161" t="s">
        <v>292</v>
      </c>
      <c r="F101" s="161" t="s">
        <v>292</v>
      </c>
      <c r="G101" s="161" t="s">
        <v>292</v>
      </c>
      <c r="H101" s="161" t="s">
        <v>292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115</v>
      </c>
      <c r="C102" s="161" t="s">
        <v>292</v>
      </c>
      <c r="D102" s="161" t="s">
        <v>292</v>
      </c>
      <c r="E102" s="161" t="s">
        <v>292</v>
      </c>
      <c r="F102" s="161" t="s">
        <v>292</v>
      </c>
      <c r="G102" s="161" t="s">
        <v>292</v>
      </c>
      <c r="H102" s="161" t="s">
        <v>292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124</v>
      </c>
      <c r="C103" s="161" t="s">
        <v>292</v>
      </c>
      <c r="D103" s="161" t="s">
        <v>292</v>
      </c>
      <c r="E103" s="161" t="s">
        <v>292</v>
      </c>
      <c r="F103" s="161" t="s">
        <v>292</v>
      </c>
      <c r="G103" s="161" t="s">
        <v>292</v>
      </c>
      <c r="H103" s="161" t="s">
        <v>292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127</v>
      </c>
      <c r="C104" s="161" t="s">
        <v>292</v>
      </c>
      <c r="D104" s="161" t="s">
        <v>292</v>
      </c>
      <c r="E104" s="161" t="s">
        <v>292</v>
      </c>
      <c r="F104" s="161" t="s">
        <v>292</v>
      </c>
      <c r="G104" s="161" t="s">
        <v>292</v>
      </c>
      <c r="H104" s="161" t="s">
        <v>292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141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46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64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93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99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96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103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106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109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112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119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115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124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127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141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47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64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93</v>
      </c>
      <c r="C122" s="156" t="s">
        <v>292</v>
      </c>
      <c r="D122" s="156" t="s">
        <v>292</v>
      </c>
      <c r="E122" s="156" t="s">
        <v>292</v>
      </c>
      <c r="F122" s="156" t="s">
        <v>292</v>
      </c>
      <c r="G122" s="156" t="s">
        <v>292</v>
      </c>
      <c r="H122" s="156" t="s">
        <v>292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99</v>
      </c>
      <c r="C123" s="161" t="s">
        <v>292</v>
      </c>
      <c r="D123" s="161" t="s">
        <v>292</v>
      </c>
      <c r="E123" s="161" t="s">
        <v>292</v>
      </c>
      <c r="F123" s="161" t="s">
        <v>292</v>
      </c>
      <c r="G123" s="161" t="s">
        <v>292</v>
      </c>
      <c r="H123" s="161" t="s">
        <v>292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96</v>
      </c>
      <c r="C124" s="161" t="s">
        <v>292</v>
      </c>
      <c r="D124" s="161" t="s">
        <v>292</v>
      </c>
      <c r="E124" s="161" t="s">
        <v>292</v>
      </c>
      <c r="F124" s="161" t="s">
        <v>292</v>
      </c>
      <c r="G124" s="161" t="s">
        <v>292</v>
      </c>
      <c r="H124" s="161" t="s">
        <v>292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103</v>
      </c>
      <c r="C125" s="156" t="s">
        <v>292</v>
      </c>
      <c r="D125" s="156" t="s">
        <v>292</v>
      </c>
      <c r="E125" s="156" t="s">
        <v>292</v>
      </c>
      <c r="F125" s="156" t="s">
        <v>292</v>
      </c>
      <c r="G125" s="156" t="s">
        <v>292</v>
      </c>
      <c r="H125" s="156" t="s">
        <v>292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106</v>
      </c>
      <c r="C126" s="161" t="s">
        <v>292</v>
      </c>
      <c r="D126" s="161" t="s">
        <v>292</v>
      </c>
      <c r="E126" s="161" t="s">
        <v>292</v>
      </c>
      <c r="F126" s="161" t="s">
        <v>292</v>
      </c>
      <c r="G126" s="161" t="s">
        <v>292</v>
      </c>
      <c r="H126" s="161" t="s">
        <v>292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109</v>
      </c>
      <c r="C127" s="161" t="s">
        <v>292</v>
      </c>
      <c r="D127" s="161" t="s">
        <v>292</v>
      </c>
      <c r="E127" s="161" t="s">
        <v>292</v>
      </c>
      <c r="F127" s="161" t="s">
        <v>292</v>
      </c>
      <c r="G127" s="161" t="s">
        <v>292</v>
      </c>
      <c r="H127" s="161" t="s">
        <v>292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112</v>
      </c>
      <c r="C128" s="161" t="s">
        <v>292</v>
      </c>
      <c r="D128" s="161" t="s">
        <v>292</v>
      </c>
      <c r="E128" s="161" t="s">
        <v>292</v>
      </c>
      <c r="F128" s="161" t="s">
        <v>292</v>
      </c>
      <c r="G128" s="161" t="s">
        <v>292</v>
      </c>
      <c r="H128" s="161" t="s">
        <v>292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119</v>
      </c>
      <c r="C129" s="161" t="s">
        <v>292</v>
      </c>
      <c r="D129" s="161" t="s">
        <v>292</v>
      </c>
      <c r="E129" s="161" t="s">
        <v>292</v>
      </c>
      <c r="F129" s="161" t="s">
        <v>292</v>
      </c>
      <c r="G129" s="161" t="s">
        <v>292</v>
      </c>
      <c r="H129" s="161" t="s">
        <v>292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115</v>
      </c>
      <c r="C130" s="161" t="s">
        <v>292</v>
      </c>
      <c r="D130" s="161" t="s">
        <v>292</v>
      </c>
      <c r="E130" s="161" t="s">
        <v>292</v>
      </c>
      <c r="F130" s="161" t="s">
        <v>292</v>
      </c>
      <c r="G130" s="161" t="s">
        <v>292</v>
      </c>
      <c r="H130" s="161" t="s">
        <v>292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124</v>
      </c>
      <c r="C131" s="161" t="s">
        <v>292</v>
      </c>
      <c r="D131" s="161" t="s">
        <v>292</v>
      </c>
      <c r="E131" s="161" t="s">
        <v>292</v>
      </c>
      <c r="F131" s="161" t="s">
        <v>292</v>
      </c>
      <c r="G131" s="161" t="s">
        <v>292</v>
      </c>
      <c r="H131" s="161" t="s">
        <v>292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127</v>
      </c>
      <c r="C132" s="161" t="s">
        <v>292</v>
      </c>
      <c r="D132" s="161" t="s">
        <v>292</v>
      </c>
      <c r="E132" s="161" t="s">
        <v>292</v>
      </c>
      <c r="F132" s="161" t="s">
        <v>292</v>
      </c>
      <c r="G132" s="161" t="s">
        <v>292</v>
      </c>
      <c r="H132" s="161" t="s">
        <v>292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141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48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64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93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99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96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103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106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109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112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119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115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124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127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141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49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64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93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99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96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103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106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109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112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119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115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124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127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141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19A1-3880-4613-AFB6-9DFC89D4FD92}">
  <sheetPr>
    <tabColor theme="7" tint="0.79998168889431442"/>
    <pageSetUpPr fitToPage="1"/>
  </sheetPr>
  <dimension ref="A1:AB163"/>
  <sheetViews>
    <sheetView showGridLines="0" topLeftCell="A30" workbookViewId="0">
      <selection activeCell="F50" sqref="F50:F62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359" t="s">
        <v>58</v>
      </c>
      <c r="D5" s="360"/>
      <c r="E5" s="360"/>
      <c r="F5" s="360"/>
      <c r="G5" s="360"/>
      <c r="H5" s="360"/>
      <c r="I5" s="360"/>
      <c r="J5" s="360"/>
      <c r="K5" s="360"/>
      <c r="L5" s="359" t="s">
        <v>57</v>
      </c>
      <c r="M5" s="360"/>
      <c r="N5" s="360"/>
      <c r="O5" s="360"/>
      <c r="P5" s="360"/>
      <c r="Q5" s="360"/>
      <c r="R5" s="360"/>
      <c r="S5" s="360"/>
      <c r="T5" s="360"/>
      <c r="U5" s="359" t="s">
        <v>133</v>
      </c>
      <c r="V5" s="360"/>
      <c r="W5" s="360"/>
      <c r="X5" s="360"/>
      <c r="Y5" s="360"/>
      <c r="Z5" s="360"/>
      <c r="AA5" s="360"/>
      <c r="AB5" s="360"/>
    </row>
    <row r="6" spans="1:28" s="142" customFormat="1" ht="72" customHeight="1" x14ac:dyDescent="0.25">
      <c r="B6" s="143"/>
      <c r="C6" s="170" t="s">
        <v>238</v>
      </c>
      <c r="D6" s="170" t="s">
        <v>239</v>
      </c>
      <c r="E6" s="170" t="s">
        <v>245</v>
      </c>
      <c r="F6" s="170" t="s">
        <v>240</v>
      </c>
      <c r="G6" s="170" t="s">
        <v>241</v>
      </c>
      <c r="H6" s="170" t="s">
        <v>242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238</v>
      </c>
      <c r="M6" s="170" t="s">
        <v>239</v>
      </c>
      <c r="N6" s="170" t="s">
        <v>245</v>
      </c>
      <c r="O6" s="170" t="s">
        <v>240</v>
      </c>
      <c r="P6" s="170" t="s">
        <v>241</v>
      </c>
      <c r="Q6" s="170" t="s">
        <v>242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238</v>
      </c>
      <c r="V6" s="170" t="s">
        <v>245</v>
      </c>
      <c r="W6" s="170" t="s">
        <v>240</v>
      </c>
      <c r="X6" s="170" t="s">
        <v>241</v>
      </c>
      <c r="Y6" s="170" t="s">
        <v>242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39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64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93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99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96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103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106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109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112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119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115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124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127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141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40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64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93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99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96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103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106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109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112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119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115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124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127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141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64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93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99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96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103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106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109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112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119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115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124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127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141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42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64</v>
      </c>
      <c r="C50" s="174" t="str">
        <f>IFERROR(C51+C54,"nd")</f>
        <v>nd</v>
      </c>
      <c r="D50" s="174" t="str">
        <f>IFERROR(D51+D54,"nd")</f>
        <v>nd</v>
      </c>
      <c r="E50" s="174">
        <f t="shared" ref="E50" si="39">E51+E54</f>
        <v>3463</v>
      </c>
      <c r="F50" s="174" t="str">
        <f>IFERROR(F51+F54,"nd")</f>
        <v>nd</v>
      </c>
      <c r="G50" s="174" t="str">
        <f>IFERROR(G51+G54,"nd")</f>
        <v>nd</v>
      </c>
      <c r="H50" s="174" t="str">
        <f>IFERROR(H51+H54,"nd")</f>
        <v>nd</v>
      </c>
      <c r="I50" s="175" t="str">
        <f>IFERROR(H50/G50-1,"-")</f>
        <v>-</v>
      </c>
      <c r="J50" s="175" t="str">
        <f>IFERROR(H50/C50-1,"-")</f>
        <v>-</v>
      </c>
      <c r="K50" s="175" t="str">
        <f>IFERROR(J50/I50-1,"-")</f>
        <v>-</v>
      </c>
      <c r="L50" s="174" t="str">
        <f t="shared" ref="L50:Q50" si="40">IFERROR(L51+L54,"nd")</f>
        <v>nd</v>
      </c>
      <c r="M50" s="174" t="str">
        <f t="shared" si="40"/>
        <v>nd</v>
      </c>
      <c r="N50" s="174" t="str">
        <f t="shared" si="40"/>
        <v>nd</v>
      </c>
      <c r="O50" s="174" t="str">
        <f t="shared" si="40"/>
        <v>nd</v>
      </c>
      <c r="P50" s="174" t="str">
        <f t="shared" si="40"/>
        <v>nd</v>
      </c>
      <c r="Q50" s="174" t="str">
        <f t="shared" si="40"/>
        <v>nd</v>
      </c>
      <c r="R50" s="175" t="str">
        <f>IFERROR(Q50/P50-1,"-")</f>
        <v>-</v>
      </c>
      <c r="S50" s="175" t="str">
        <f>IFERROR(Q50/L50-1,"-")</f>
        <v>-</v>
      </c>
      <c r="T50" s="175" t="str">
        <f>IFERROR(S50/R50-1,"-")</f>
        <v>-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93</v>
      </c>
      <c r="C51" s="156" t="s">
        <v>292</v>
      </c>
      <c r="D51" s="156" t="s">
        <v>292</v>
      </c>
      <c r="E51" s="156">
        <v>787</v>
      </c>
      <c r="F51" s="156" t="s">
        <v>292</v>
      </c>
      <c r="G51" s="156" t="s">
        <v>292</v>
      </c>
      <c r="H51" s="156" t="s">
        <v>292</v>
      </c>
      <c r="I51" s="157" t="str">
        <f>IFERROR(H51/G51-1,"-")</f>
        <v>-</v>
      </c>
      <c r="J51" s="158" t="str">
        <f>IFERROR(H51/C51-1,"-")</f>
        <v>-</v>
      </c>
      <c r="K51" s="157" t="str">
        <f>IFERROR(J51/I51-1,"-")</f>
        <v>-</v>
      </c>
      <c r="L51" s="156" t="s">
        <v>292</v>
      </c>
      <c r="M51" s="156" t="s">
        <v>292</v>
      </c>
      <c r="N51" s="156" t="s">
        <v>292</v>
      </c>
      <c r="O51" s="156" t="s">
        <v>292</v>
      </c>
      <c r="P51" s="156" t="s">
        <v>292</v>
      </c>
      <c r="Q51" s="156" t="s">
        <v>292</v>
      </c>
      <c r="R51" s="157" t="str">
        <f>IFERROR(Q51/P51-1,"-")</f>
        <v>-</v>
      </c>
      <c r="S51" s="158" t="str">
        <f>IFERROR(Q51/L51-1,"-")</f>
        <v>-</v>
      </c>
      <c r="T51" s="157" t="str">
        <f>IFERROR(S51/R51-1,"-")</f>
        <v>-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99</v>
      </c>
      <c r="C52" s="161" t="s">
        <v>292</v>
      </c>
      <c r="D52" s="161" t="s">
        <v>292</v>
      </c>
      <c r="E52" s="161">
        <v>309</v>
      </c>
      <c r="F52" s="161" t="s">
        <v>292</v>
      </c>
      <c r="G52" s="161" t="s">
        <v>292</v>
      </c>
      <c r="H52" s="161" t="s">
        <v>292</v>
      </c>
      <c r="I52" s="162" t="str">
        <f>IFERROR(H52/G52-1,"-")</f>
        <v>-</v>
      </c>
      <c r="J52" s="163" t="str">
        <f>IFERROR(H52/C52-1,"-")</f>
        <v>-</v>
      </c>
      <c r="K52" s="162" t="str">
        <f>IFERROR(J52/I52-1,"-")</f>
        <v>-</v>
      </c>
      <c r="L52" s="161" t="s">
        <v>292</v>
      </c>
      <c r="M52" s="161" t="s">
        <v>292</v>
      </c>
      <c r="N52" s="161" t="s">
        <v>292</v>
      </c>
      <c r="O52" s="161" t="s">
        <v>292</v>
      </c>
      <c r="P52" s="161" t="s">
        <v>292</v>
      </c>
      <c r="Q52" s="161" t="s">
        <v>292</v>
      </c>
      <c r="R52" s="162" t="str">
        <f>IFERROR(Q52/P52-1,"-")</f>
        <v>-</v>
      </c>
      <c r="S52" s="163" t="str">
        <f>IFERROR(Q52/L52-1,"-")</f>
        <v>-</v>
      </c>
      <c r="T52" s="162" t="str">
        <f>IFERROR(S52/R52-1,"-")</f>
        <v>-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96</v>
      </c>
      <c r="C53" s="161" t="s">
        <v>292</v>
      </c>
      <c r="D53" s="161" t="s">
        <v>292</v>
      </c>
      <c r="E53" s="161">
        <v>478</v>
      </c>
      <c r="F53" s="161" t="s">
        <v>292</v>
      </c>
      <c r="G53" s="161" t="s">
        <v>292</v>
      </c>
      <c r="H53" s="161" t="s">
        <v>292</v>
      </c>
      <c r="I53" s="162" t="str">
        <f>IFERROR(H53/G53-1,"-")</f>
        <v>-</v>
      </c>
      <c r="J53" s="163" t="str">
        <f>IFERROR(H53/C53-1,"-")</f>
        <v>-</v>
      </c>
      <c r="K53" s="162" t="str">
        <f>IFERROR(J53/I53-1,"-")</f>
        <v>-</v>
      </c>
      <c r="L53" s="161" t="s">
        <v>292</v>
      </c>
      <c r="M53" s="161" t="s">
        <v>292</v>
      </c>
      <c r="N53" s="161" t="s">
        <v>292</v>
      </c>
      <c r="O53" s="161" t="s">
        <v>292</v>
      </c>
      <c r="P53" s="161" t="s">
        <v>292</v>
      </c>
      <c r="Q53" s="161" t="s">
        <v>292</v>
      </c>
      <c r="R53" s="162" t="str">
        <f>IFERROR(Q53/P53-1,"-")</f>
        <v>-</v>
      </c>
      <c r="S53" s="163" t="str">
        <f>IFERROR(Q53/L53-1,"-")</f>
        <v>-</v>
      </c>
      <c r="T53" s="162" t="str">
        <f>IFERROR(S53/R53-1,"-")</f>
        <v>-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103</v>
      </c>
      <c r="C54" s="156" t="s">
        <v>292</v>
      </c>
      <c r="D54" s="156" t="s">
        <v>292</v>
      </c>
      <c r="E54" s="156">
        <v>2676</v>
      </c>
      <c r="F54" s="156" t="s">
        <v>292</v>
      </c>
      <c r="G54" s="156" t="s">
        <v>292</v>
      </c>
      <c r="H54" s="156" t="s">
        <v>292</v>
      </c>
      <c r="I54" s="157" t="str">
        <f>IFERROR(H54/G54-1,"-")</f>
        <v>-</v>
      </c>
      <c r="J54" s="158" t="str">
        <f>IFERROR(H54/C54-1,"-")</f>
        <v>-</v>
      </c>
      <c r="K54" s="157" t="str">
        <f>IFERROR(J54/I54-1,"-")</f>
        <v>-</v>
      </c>
      <c r="L54" s="156" t="s">
        <v>292</v>
      </c>
      <c r="M54" s="156" t="s">
        <v>292</v>
      </c>
      <c r="N54" s="156" t="s">
        <v>292</v>
      </c>
      <c r="O54" s="156" t="s">
        <v>292</v>
      </c>
      <c r="P54" s="156" t="s">
        <v>292</v>
      </c>
      <c r="Q54" s="156" t="s">
        <v>292</v>
      </c>
      <c r="R54" s="157" t="str">
        <f>IFERROR(Q54/P54-1,"-")</f>
        <v>-</v>
      </c>
      <c r="S54" s="158" t="str">
        <f>IFERROR(Q54/L54-1,"-")</f>
        <v>-</v>
      </c>
      <c r="T54" s="157" t="str">
        <f>IFERROR(S54/R54-1,"-")</f>
        <v>-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106</v>
      </c>
      <c r="C55" s="161" t="s">
        <v>292</v>
      </c>
      <c r="D55" s="161" t="s">
        <v>292</v>
      </c>
      <c r="E55" s="161">
        <v>55</v>
      </c>
      <c r="F55" s="161" t="s">
        <v>292</v>
      </c>
      <c r="G55" s="161" t="s">
        <v>292</v>
      </c>
      <c r="H55" s="161" t="s">
        <v>292</v>
      </c>
      <c r="I55" s="162" t="str">
        <f t="shared" ref="I55:K62" si="42">IFERROR(H55/G55-1,"-")</f>
        <v>-</v>
      </c>
      <c r="J55" s="163" t="str">
        <f t="shared" ref="J55:J62" si="43">IFERROR(H55/C55-1,"-")</f>
        <v>-</v>
      </c>
      <c r="K55" s="162" t="str">
        <f t="shared" si="42"/>
        <v>-</v>
      </c>
      <c r="L55" s="161" t="s">
        <v>292</v>
      </c>
      <c r="M55" s="161" t="s">
        <v>292</v>
      </c>
      <c r="N55" s="161" t="s">
        <v>292</v>
      </c>
      <c r="O55" s="161" t="s">
        <v>292</v>
      </c>
      <c r="P55" s="161" t="s">
        <v>292</v>
      </c>
      <c r="Q55" s="161" t="s">
        <v>292</v>
      </c>
      <c r="R55" s="162" t="str">
        <f t="shared" ref="R55:R62" si="44">IFERROR(Q55/P55-1,"-")</f>
        <v>-</v>
      </c>
      <c r="S55" s="163" t="str">
        <f t="shared" ref="S55:S62" si="45">IFERROR(Q55/L55-1,"-")</f>
        <v>-</v>
      </c>
      <c r="T55" s="162" t="str">
        <f t="shared" ref="T55:T62" si="46">IFERROR(S55/R55-1,"-")</f>
        <v>-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7">IFERROR(Y55/X55-1,"-")</f>
        <v>0.13055555555555554</v>
      </c>
      <c r="AA55" s="163">
        <f t="shared" si="41"/>
        <v>0.1559514588174542</v>
      </c>
      <c r="AB55" s="162">
        <f t="shared" ref="AB55:AB62" si="48">Y55/Y$8</f>
        <v>2.5548330399203364E-3</v>
      </c>
    </row>
    <row r="56" spans="1:28" s="54" customFormat="1" x14ac:dyDescent="0.25">
      <c r="B56" s="160" t="s">
        <v>109</v>
      </c>
      <c r="C56" s="161" t="s">
        <v>292</v>
      </c>
      <c r="D56" s="161" t="s">
        <v>292</v>
      </c>
      <c r="E56" s="161">
        <v>1007</v>
      </c>
      <c r="F56" s="161" t="s">
        <v>292</v>
      </c>
      <c r="G56" s="161" t="s">
        <v>292</v>
      </c>
      <c r="H56" s="161" t="s">
        <v>292</v>
      </c>
      <c r="I56" s="162" t="str">
        <f t="shared" si="42"/>
        <v>-</v>
      </c>
      <c r="J56" s="163" t="str">
        <f t="shared" si="43"/>
        <v>-</v>
      </c>
      <c r="K56" s="162" t="str">
        <f t="shared" si="42"/>
        <v>-</v>
      </c>
      <c r="L56" s="161" t="s">
        <v>292</v>
      </c>
      <c r="M56" s="161" t="s">
        <v>292</v>
      </c>
      <c r="N56" s="161" t="s">
        <v>292</v>
      </c>
      <c r="O56" s="161" t="s">
        <v>292</v>
      </c>
      <c r="P56" s="161" t="s">
        <v>292</v>
      </c>
      <c r="Q56" s="161" t="s">
        <v>292</v>
      </c>
      <c r="R56" s="162" t="str">
        <f t="shared" si="44"/>
        <v>-</v>
      </c>
      <c r="S56" s="163" t="str">
        <f t="shared" si="45"/>
        <v>-</v>
      </c>
      <c r="T56" s="162" t="str">
        <f t="shared" si="46"/>
        <v>-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7"/>
        <v>0.32022699635184426</v>
      </c>
      <c r="AA56" s="163">
        <f t="shared" si="41"/>
        <v>-0.16379974326059055</v>
      </c>
      <c r="AB56" s="162">
        <f t="shared" si="48"/>
        <v>1.8586310500380914E-3</v>
      </c>
    </row>
    <row r="57" spans="1:28" x14ac:dyDescent="0.25">
      <c r="A57" s="54"/>
      <c r="B57" s="160" t="s">
        <v>112</v>
      </c>
      <c r="C57" s="161" t="s">
        <v>292</v>
      </c>
      <c r="D57" s="161" t="s">
        <v>292</v>
      </c>
      <c r="E57" s="161">
        <v>446</v>
      </c>
      <c r="F57" s="161" t="s">
        <v>292</v>
      </c>
      <c r="G57" s="161" t="s">
        <v>292</v>
      </c>
      <c r="H57" s="161" t="s">
        <v>292</v>
      </c>
      <c r="I57" s="162" t="str">
        <f t="shared" si="42"/>
        <v>-</v>
      </c>
      <c r="J57" s="163" t="str">
        <f t="shared" si="43"/>
        <v>-</v>
      </c>
      <c r="K57" s="162" t="str">
        <f t="shared" si="42"/>
        <v>-</v>
      </c>
      <c r="L57" s="161" t="s">
        <v>292</v>
      </c>
      <c r="M57" s="161" t="s">
        <v>292</v>
      </c>
      <c r="N57" s="161" t="s">
        <v>292</v>
      </c>
      <c r="O57" s="161" t="s">
        <v>292</v>
      </c>
      <c r="P57" s="161" t="s">
        <v>292</v>
      </c>
      <c r="Q57" s="161" t="s">
        <v>292</v>
      </c>
      <c r="R57" s="162" t="str">
        <f t="shared" si="44"/>
        <v>-</v>
      </c>
      <c r="S57" s="163" t="str">
        <f t="shared" si="45"/>
        <v>-</v>
      </c>
      <c r="T57" s="162" t="str">
        <f t="shared" si="46"/>
        <v>-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7"/>
        <v>-0.1867977528089888</v>
      </c>
      <c r="AA57" s="163">
        <f t="shared" si="41"/>
        <v>0.11668273866923817</v>
      </c>
      <c r="AB57" s="162">
        <f t="shared" si="48"/>
        <v>6.6082123301937671E-4</v>
      </c>
    </row>
    <row r="58" spans="1:28" x14ac:dyDescent="0.25">
      <c r="A58" s="54"/>
      <c r="B58" s="160" t="s">
        <v>119</v>
      </c>
      <c r="C58" s="161" t="s">
        <v>292</v>
      </c>
      <c r="D58" s="161" t="s">
        <v>292</v>
      </c>
      <c r="E58" s="161">
        <v>55</v>
      </c>
      <c r="F58" s="161" t="s">
        <v>292</v>
      </c>
      <c r="G58" s="161" t="s">
        <v>292</v>
      </c>
      <c r="H58" s="161" t="s">
        <v>292</v>
      </c>
      <c r="I58" s="162" t="str">
        <f t="shared" si="42"/>
        <v>-</v>
      </c>
      <c r="J58" s="163" t="str">
        <f t="shared" si="43"/>
        <v>-</v>
      </c>
      <c r="K58" s="162" t="str">
        <f t="shared" si="42"/>
        <v>-</v>
      </c>
      <c r="L58" s="161" t="s">
        <v>292</v>
      </c>
      <c r="M58" s="161" t="s">
        <v>292</v>
      </c>
      <c r="N58" s="161" t="s">
        <v>292</v>
      </c>
      <c r="O58" s="161" t="s">
        <v>292</v>
      </c>
      <c r="P58" s="161" t="s">
        <v>292</v>
      </c>
      <c r="Q58" s="161" t="s">
        <v>292</v>
      </c>
      <c r="R58" s="162" t="str">
        <f t="shared" si="44"/>
        <v>-</v>
      </c>
      <c r="S58" s="163" t="str">
        <f t="shared" si="45"/>
        <v>-</v>
      </c>
      <c r="T58" s="162" t="str">
        <f t="shared" si="46"/>
        <v>-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7"/>
        <v>0.63125000000000009</v>
      </c>
      <c r="AA58" s="163">
        <f t="shared" si="41"/>
        <v>0.91911764705882359</v>
      </c>
      <c r="AB58" s="162">
        <f t="shared" si="48"/>
        <v>2.9788314649059985E-4</v>
      </c>
    </row>
    <row r="59" spans="1:28" x14ac:dyDescent="0.25">
      <c r="A59" s="54"/>
      <c r="B59" s="160" t="s">
        <v>115</v>
      </c>
      <c r="C59" s="161" t="s">
        <v>292</v>
      </c>
      <c r="D59" s="161" t="s">
        <v>292</v>
      </c>
      <c r="E59" s="161">
        <v>80</v>
      </c>
      <c r="F59" s="161" t="s">
        <v>292</v>
      </c>
      <c r="G59" s="161" t="s">
        <v>292</v>
      </c>
      <c r="H59" s="161" t="s">
        <v>292</v>
      </c>
      <c r="I59" s="162" t="str">
        <f t="shared" si="42"/>
        <v>-</v>
      </c>
      <c r="J59" s="163" t="str">
        <f t="shared" si="43"/>
        <v>-</v>
      </c>
      <c r="K59" s="162" t="str">
        <f t="shared" si="42"/>
        <v>-</v>
      </c>
      <c r="L59" s="161" t="s">
        <v>292</v>
      </c>
      <c r="M59" s="161" t="s">
        <v>292</v>
      </c>
      <c r="N59" s="161" t="s">
        <v>292</v>
      </c>
      <c r="O59" s="161" t="s">
        <v>292</v>
      </c>
      <c r="P59" s="161" t="s">
        <v>292</v>
      </c>
      <c r="Q59" s="161" t="s">
        <v>292</v>
      </c>
      <c r="R59" s="162" t="str">
        <f t="shared" si="44"/>
        <v>-</v>
      </c>
      <c r="S59" s="163" t="str">
        <f t="shared" si="45"/>
        <v>-</v>
      </c>
      <c r="T59" s="162" t="str">
        <f t="shared" si="46"/>
        <v>-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7"/>
        <v>0.20062695924764884</v>
      </c>
      <c r="AA59" s="163">
        <f t="shared" si="41"/>
        <v>-1.7948717948717996E-2</v>
      </c>
      <c r="AB59" s="162">
        <f t="shared" si="48"/>
        <v>2.185617722335244E-4</v>
      </c>
    </row>
    <row r="60" spans="1:28" x14ac:dyDescent="0.25">
      <c r="A60" s="54"/>
      <c r="B60" s="160" t="s">
        <v>124</v>
      </c>
      <c r="C60" s="161" t="s">
        <v>292</v>
      </c>
      <c r="D60" s="161" t="s">
        <v>292</v>
      </c>
      <c r="E60" s="161">
        <v>22</v>
      </c>
      <c r="F60" s="161" t="s">
        <v>292</v>
      </c>
      <c r="G60" s="161" t="s">
        <v>292</v>
      </c>
      <c r="H60" s="161" t="s">
        <v>292</v>
      </c>
      <c r="I60" s="162" t="str">
        <f t="shared" si="42"/>
        <v>-</v>
      </c>
      <c r="J60" s="163" t="str">
        <f t="shared" si="43"/>
        <v>-</v>
      </c>
      <c r="K60" s="162" t="str">
        <f t="shared" si="42"/>
        <v>-</v>
      </c>
      <c r="L60" s="161" t="s">
        <v>292</v>
      </c>
      <c r="M60" s="161" t="s">
        <v>292</v>
      </c>
      <c r="N60" s="161" t="s">
        <v>292</v>
      </c>
      <c r="O60" s="161" t="s">
        <v>292</v>
      </c>
      <c r="P60" s="161" t="s">
        <v>292</v>
      </c>
      <c r="Q60" s="161" t="s">
        <v>292</v>
      </c>
      <c r="R60" s="162" t="str">
        <f t="shared" si="44"/>
        <v>-</v>
      </c>
      <c r="S60" s="163" t="str">
        <f t="shared" si="45"/>
        <v>-</v>
      </c>
      <c r="T60" s="162" t="str">
        <f t="shared" si="46"/>
        <v>-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7"/>
        <v>-0.46938775510204078</v>
      </c>
      <c r="AA60" s="163">
        <f t="shared" si="41"/>
        <v>-0.35537190082644632</v>
      </c>
      <c r="AB60" s="162">
        <f t="shared" si="48"/>
        <v>4.4511274762963197E-5</v>
      </c>
    </row>
    <row r="61" spans="1:28" x14ac:dyDescent="0.25">
      <c r="A61" s="54"/>
      <c r="B61" s="160" t="s">
        <v>127</v>
      </c>
      <c r="C61" s="161" t="s">
        <v>292</v>
      </c>
      <c r="D61" s="161" t="s">
        <v>292</v>
      </c>
      <c r="E61" s="161">
        <v>14</v>
      </c>
      <c r="F61" s="161" t="s">
        <v>292</v>
      </c>
      <c r="G61" s="161" t="s">
        <v>292</v>
      </c>
      <c r="H61" s="161" t="s">
        <v>292</v>
      </c>
      <c r="I61" s="162" t="str">
        <f t="shared" si="42"/>
        <v>-</v>
      </c>
      <c r="J61" s="163" t="str">
        <f t="shared" si="43"/>
        <v>-</v>
      </c>
      <c r="K61" s="162" t="str">
        <f t="shared" si="42"/>
        <v>-</v>
      </c>
      <c r="L61" s="161" t="s">
        <v>292</v>
      </c>
      <c r="M61" s="161" t="s">
        <v>292</v>
      </c>
      <c r="N61" s="161" t="s">
        <v>292</v>
      </c>
      <c r="O61" s="161" t="s">
        <v>292</v>
      </c>
      <c r="P61" s="161" t="s">
        <v>292</v>
      </c>
      <c r="Q61" s="161" t="s">
        <v>292</v>
      </c>
      <c r="R61" s="162" t="str">
        <f t="shared" si="44"/>
        <v>-</v>
      </c>
      <c r="S61" s="163" t="str">
        <f t="shared" si="45"/>
        <v>-</v>
      </c>
      <c r="T61" s="162" t="str">
        <f t="shared" si="46"/>
        <v>-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7"/>
        <v>-0.37593984962406013</v>
      </c>
      <c r="AA61" s="163">
        <f t="shared" si="41"/>
        <v>-0.53370786516853941</v>
      </c>
      <c r="AB61" s="162">
        <f t="shared" si="48"/>
        <v>4.7364561606742891E-5</v>
      </c>
    </row>
    <row r="62" spans="1:28" x14ac:dyDescent="0.25">
      <c r="A62" s="54"/>
      <c r="B62" s="166" t="s">
        <v>141</v>
      </c>
      <c r="C62" s="167" t="str">
        <f>IFERROR(C54-SUM(C55:C61),"nd")</f>
        <v>nd</v>
      </c>
      <c r="D62" s="167" t="str">
        <f>IFERROR(D54-SUM(D55:D61),"nd")</f>
        <v>nd</v>
      </c>
      <c r="E62" s="167">
        <f t="shared" ref="E62" si="49">E54-SUM(E55:E61)</f>
        <v>997</v>
      </c>
      <c r="F62" s="167" t="str">
        <f>IFERROR(F54-SUM(F55:F61),"nd")</f>
        <v>nd</v>
      </c>
      <c r="G62" s="167" t="str">
        <f>IFERROR(G54-SUM(G55:G61),"nd")</f>
        <v>nd</v>
      </c>
      <c r="H62" s="167" t="str">
        <f>IFERROR(H54-SUM(H55:H61),"nd")</f>
        <v>nd</v>
      </c>
      <c r="I62" s="168" t="str">
        <f t="shared" si="42"/>
        <v>-</v>
      </c>
      <c r="J62" s="169" t="str">
        <f t="shared" si="43"/>
        <v>-</v>
      </c>
      <c r="K62" s="168" t="str">
        <f t="shared" si="42"/>
        <v>-</v>
      </c>
      <c r="L62" s="167" t="str">
        <f t="shared" ref="L62:Q62" si="50">IFERROR(L54-SUM(L55:L61),"nd")</f>
        <v>nd</v>
      </c>
      <c r="M62" s="167" t="str">
        <f t="shared" si="50"/>
        <v>nd</v>
      </c>
      <c r="N62" s="167" t="str">
        <f t="shared" si="50"/>
        <v>nd</v>
      </c>
      <c r="O62" s="167" t="str">
        <f t="shared" si="50"/>
        <v>nd</v>
      </c>
      <c r="P62" s="167" t="str">
        <f t="shared" si="50"/>
        <v>nd</v>
      </c>
      <c r="Q62" s="167" t="str">
        <f t="shared" si="50"/>
        <v>nd</v>
      </c>
      <c r="R62" s="168" t="str">
        <f t="shared" si="44"/>
        <v>-</v>
      </c>
      <c r="S62" s="169" t="str">
        <f t="shared" si="45"/>
        <v>-</v>
      </c>
      <c r="T62" s="168" t="str">
        <f t="shared" si="46"/>
        <v>-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7"/>
        <v>5.0126368997472692E-2</v>
      </c>
      <c r="AA62" s="169">
        <f t="shared" si="41"/>
        <v>0.1913978494623656</v>
      </c>
      <c r="AB62" s="168">
        <f t="shared" si="48"/>
        <v>2.8452976406171089E-3</v>
      </c>
    </row>
    <row r="63" spans="1:28" x14ac:dyDescent="0.25">
      <c r="A63" s="54"/>
      <c r="B63" s="151" t="s">
        <v>43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64</v>
      </c>
      <c r="C64" s="174">
        <f t="shared" ref="C64:D64" si="51">C65+C68</f>
        <v>5390</v>
      </c>
      <c r="D64" s="174">
        <f t="shared" si="51"/>
        <v>1940</v>
      </c>
      <c r="E64" s="174" t="str">
        <f>IFERROR(E65+E68,"nd")</f>
        <v>nd</v>
      </c>
      <c r="F64" s="174" t="str">
        <f>IFERROR(F65+F68,"nd")</f>
        <v>nd</v>
      </c>
      <c r="G64" s="174" t="str">
        <f>IFERROR(G65+G68,"nd")</f>
        <v>nd</v>
      </c>
      <c r="H64" s="174" t="str">
        <f>IFERROR(H65+H68,"nd")</f>
        <v>nd</v>
      </c>
      <c r="I64" s="175" t="str">
        <f>IFERROR(H64/G64-1,"-")</f>
        <v>-</v>
      </c>
      <c r="J64" s="175" t="str">
        <f t="shared" ref="J64:K68" si="52">IFERROR(H64/C64-1,"-")</f>
        <v>-</v>
      </c>
      <c r="K64" s="175" t="str">
        <f t="shared" si="52"/>
        <v>-</v>
      </c>
      <c r="L64" s="174">
        <f t="shared" ref="L64:P64" si="53">L65+L68</f>
        <v>46956</v>
      </c>
      <c r="M64" s="174">
        <f t="shared" si="53"/>
        <v>21395</v>
      </c>
      <c r="N64" s="174">
        <f t="shared" si="53"/>
        <v>13364</v>
      </c>
      <c r="O64" s="174" t="str">
        <f>IFERROR(O65+O68,"nd")</f>
        <v>nd</v>
      </c>
      <c r="P64" s="174">
        <f t="shared" si="53"/>
        <v>6778</v>
      </c>
      <c r="Q64" s="174" t="str">
        <f>IFERROR(Q65+Q68,"nd")</f>
        <v>nd</v>
      </c>
      <c r="R64" s="175" t="str">
        <f>IFERROR(Q64/P64-1,"-")</f>
        <v>-</v>
      </c>
      <c r="S64" s="175" t="str">
        <f t="shared" ref="S64:T68" si="54">IFERROR(Q64/L64-1,"-")</f>
        <v>-</v>
      </c>
      <c r="T64" s="175" t="str">
        <f t="shared" si="54"/>
        <v>-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5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93</v>
      </c>
      <c r="C65" s="156">
        <v>645</v>
      </c>
      <c r="D65" s="156">
        <v>97</v>
      </c>
      <c r="E65" s="156" t="s">
        <v>292</v>
      </c>
      <c r="F65" s="156" t="s">
        <v>292</v>
      </c>
      <c r="G65" s="156" t="s">
        <v>292</v>
      </c>
      <c r="H65" s="156" t="s">
        <v>292</v>
      </c>
      <c r="I65" s="157" t="str">
        <f>IFERROR(H65/G65-1,"-")</f>
        <v>-</v>
      </c>
      <c r="J65" s="158" t="str">
        <f t="shared" si="52"/>
        <v>-</v>
      </c>
      <c r="K65" s="158" t="str">
        <f t="shared" si="52"/>
        <v>-</v>
      </c>
      <c r="L65" s="156">
        <v>9520</v>
      </c>
      <c r="M65" s="156">
        <v>5384</v>
      </c>
      <c r="N65" s="156">
        <v>6820</v>
      </c>
      <c r="O65" s="156" t="s">
        <v>292</v>
      </c>
      <c r="P65" s="156">
        <v>762</v>
      </c>
      <c r="Q65" s="156" t="s">
        <v>292</v>
      </c>
      <c r="R65" s="157" t="str">
        <f>IFERROR(Q65/P65-1,"-")</f>
        <v>-</v>
      </c>
      <c r="S65" s="158" t="str">
        <f t="shared" si="54"/>
        <v>-</v>
      </c>
      <c r="T65" s="158" t="str">
        <f t="shared" si="54"/>
        <v>-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5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99</v>
      </c>
      <c r="C66" s="161">
        <v>500</v>
      </c>
      <c r="D66" s="161">
        <v>57</v>
      </c>
      <c r="E66" s="161" t="s">
        <v>292</v>
      </c>
      <c r="F66" s="161" t="s">
        <v>292</v>
      </c>
      <c r="G66" s="161" t="s">
        <v>292</v>
      </c>
      <c r="H66" s="161" t="s">
        <v>292</v>
      </c>
      <c r="I66" s="162" t="str">
        <f>IFERROR(H66/G66-1,"-")</f>
        <v>-</v>
      </c>
      <c r="J66" s="163" t="str">
        <f t="shared" si="52"/>
        <v>-</v>
      </c>
      <c r="K66" s="163" t="str">
        <f t="shared" si="52"/>
        <v>-</v>
      </c>
      <c r="L66" s="161">
        <v>4494</v>
      </c>
      <c r="M66" s="161">
        <v>2142</v>
      </c>
      <c r="N66" s="161">
        <v>6751</v>
      </c>
      <c r="O66" s="161" t="s">
        <v>292</v>
      </c>
      <c r="P66" s="161">
        <v>63</v>
      </c>
      <c r="Q66" s="161" t="s">
        <v>292</v>
      </c>
      <c r="R66" s="162" t="str">
        <f>IFERROR(Q66/P66-1,"-")</f>
        <v>-</v>
      </c>
      <c r="S66" s="163" t="str">
        <f t="shared" si="54"/>
        <v>-</v>
      </c>
      <c r="T66" s="163" t="str">
        <f t="shared" si="54"/>
        <v>-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5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96</v>
      </c>
      <c r="C67" s="161">
        <v>145</v>
      </c>
      <c r="D67" s="161">
        <v>40</v>
      </c>
      <c r="E67" s="161" t="s">
        <v>292</v>
      </c>
      <c r="F67" s="161" t="s">
        <v>292</v>
      </c>
      <c r="G67" s="161" t="s">
        <v>292</v>
      </c>
      <c r="H67" s="161" t="s">
        <v>292</v>
      </c>
      <c r="I67" s="162" t="str">
        <f>IFERROR(H67/G67-1,"-")</f>
        <v>-</v>
      </c>
      <c r="J67" s="163" t="str">
        <f t="shared" si="52"/>
        <v>-</v>
      </c>
      <c r="K67" s="163" t="str">
        <f t="shared" si="52"/>
        <v>-</v>
      </c>
      <c r="L67" s="161">
        <v>5026</v>
      </c>
      <c r="M67" s="161">
        <v>3242</v>
      </c>
      <c r="N67" s="161">
        <v>69</v>
      </c>
      <c r="O67" s="161" t="s">
        <v>292</v>
      </c>
      <c r="P67" s="161">
        <v>699</v>
      </c>
      <c r="Q67" s="161" t="s">
        <v>292</v>
      </c>
      <c r="R67" s="162" t="str">
        <f>IFERROR(Q67/P67-1,"-")</f>
        <v>-</v>
      </c>
      <c r="S67" s="163" t="str">
        <f t="shared" si="54"/>
        <v>-</v>
      </c>
      <c r="T67" s="163" t="str">
        <f t="shared" si="54"/>
        <v>-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5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103</v>
      </c>
      <c r="C68" s="156">
        <v>4745</v>
      </c>
      <c r="D68" s="156">
        <v>1843</v>
      </c>
      <c r="E68" s="156" t="s">
        <v>292</v>
      </c>
      <c r="F68" s="156" t="s">
        <v>292</v>
      </c>
      <c r="G68" s="156" t="s">
        <v>292</v>
      </c>
      <c r="H68" s="156" t="s">
        <v>292</v>
      </c>
      <c r="I68" s="157" t="str">
        <f>IFERROR(H68/G68-1,"-")</f>
        <v>-</v>
      </c>
      <c r="J68" s="158" t="str">
        <f t="shared" si="52"/>
        <v>-</v>
      </c>
      <c r="K68" s="158" t="str">
        <f t="shared" si="52"/>
        <v>-</v>
      </c>
      <c r="L68" s="156">
        <v>37436</v>
      </c>
      <c r="M68" s="156">
        <v>16011</v>
      </c>
      <c r="N68" s="156">
        <v>6544</v>
      </c>
      <c r="O68" s="156" t="s">
        <v>292</v>
      </c>
      <c r="P68" s="156">
        <v>6016</v>
      </c>
      <c r="Q68" s="156" t="s">
        <v>292</v>
      </c>
      <c r="R68" s="157" t="str">
        <f>IFERROR(Q68/P68-1,"-")</f>
        <v>-</v>
      </c>
      <c r="S68" s="158" t="str">
        <f t="shared" si="54"/>
        <v>-</v>
      </c>
      <c r="T68" s="158" t="str">
        <f t="shared" si="54"/>
        <v>-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5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106</v>
      </c>
      <c r="C69" s="161">
        <v>811</v>
      </c>
      <c r="D69" s="161">
        <v>217</v>
      </c>
      <c r="E69" s="161" t="s">
        <v>292</v>
      </c>
      <c r="F69" s="161" t="s">
        <v>292</v>
      </c>
      <c r="G69" s="161" t="s">
        <v>292</v>
      </c>
      <c r="H69" s="161" t="s">
        <v>292</v>
      </c>
      <c r="I69" s="162" t="str">
        <f t="shared" ref="I69:I76" si="56">IFERROR(H69/G69-1,"-")</f>
        <v>-</v>
      </c>
      <c r="J69" s="163" t="str">
        <f t="shared" ref="J69:K76" si="57">IFERROR(H69/C69-1,"-")</f>
        <v>-</v>
      </c>
      <c r="K69" s="163" t="str">
        <f t="shared" si="57"/>
        <v>-</v>
      </c>
      <c r="L69" s="161">
        <v>17919</v>
      </c>
      <c r="M69" s="161">
        <v>6895</v>
      </c>
      <c r="N69" s="161">
        <v>585</v>
      </c>
      <c r="O69" s="161" t="s">
        <v>292</v>
      </c>
      <c r="P69" s="161">
        <v>2431</v>
      </c>
      <c r="Q69" s="161" t="s">
        <v>292</v>
      </c>
      <c r="R69" s="162" t="str">
        <f t="shared" ref="R69:R76" si="58">IFERROR(Q69/P69-1,"-")</f>
        <v>-</v>
      </c>
      <c r="S69" s="163" t="str">
        <f t="shared" ref="S69:T76" si="59">IFERROR(Q69/L69-1,"-")</f>
        <v>-</v>
      </c>
      <c r="T69" s="163" t="str">
        <f t="shared" si="59"/>
        <v>-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0">IFERROR(Y69/X69-1,"-")</f>
        <v>-0.11222631789314741</v>
      </c>
      <c r="AA69" s="163">
        <f t="shared" si="55"/>
        <v>6.7271756540309591E-2</v>
      </c>
      <c r="AB69" s="162">
        <f t="shared" ref="AB69:AB76" si="61">Y69/Y$8</f>
        <v>1.1407440801431209E-2</v>
      </c>
    </row>
    <row r="70" spans="1:28" s="54" customFormat="1" x14ac:dyDescent="0.25">
      <c r="B70" s="160" t="s">
        <v>109</v>
      </c>
      <c r="C70" s="161">
        <v>790</v>
      </c>
      <c r="D70" s="161">
        <v>271</v>
      </c>
      <c r="E70" s="161" t="s">
        <v>292</v>
      </c>
      <c r="F70" s="161" t="s">
        <v>292</v>
      </c>
      <c r="G70" s="161" t="s">
        <v>292</v>
      </c>
      <c r="H70" s="161" t="s">
        <v>292</v>
      </c>
      <c r="I70" s="162" t="str">
        <f t="shared" si="56"/>
        <v>-</v>
      </c>
      <c r="J70" s="163" t="str">
        <f t="shared" si="57"/>
        <v>-</v>
      </c>
      <c r="K70" s="163" t="str">
        <f t="shared" si="57"/>
        <v>-</v>
      </c>
      <c r="L70" s="161">
        <v>4247</v>
      </c>
      <c r="M70" s="161">
        <v>1796</v>
      </c>
      <c r="N70" s="161">
        <v>1120</v>
      </c>
      <c r="O70" s="161" t="s">
        <v>292</v>
      </c>
      <c r="P70" s="161">
        <v>339</v>
      </c>
      <c r="Q70" s="161" t="s">
        <v>292</v>
      </c>
      <c r="R70" s="162" t="str">
        <f t="shared" si="58"/>
        <v>-</v>
      </c>
      <c r="S70" s="163" t="str">
        <f t="shared" si="59"/>
        <v>-</v>
      </c>
      <c r="T70" s="163" t="str">
        <f t="shared" si="59"/>
        <v>-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0"/>
        <v>0.34457900807381781</v>
      </c>
      <c r="AA70" s="163">
        <f t="shared" si="55"/>
        <v>-7.4250545959896774E-2</v>
      </c>
      <c r="AB70" s="162">
        <f t="shared" si="61"/>
        <v>2.6609753105089409E-3</v>
      </c>
    </row>
    <row r="71" spans="1:28" x14ac:dyDescent="0.25">
      <c r="A71" s="54"/>
      <c r="B71" s="160" t="s">
        <v>112</v>
      </c>
      <c r="C71" s="161">
        <v>1137</v>
      </c>
      <c r="D71" s="161">
        <v>564</v>
      </c>
      <c r="E71" s="161" t="s">
        <v>292</v>
      </c>
      <c r="F71" s="161" t="s">
        <v>292</v>
      </c>
      <c r="G71" s="161" t="s">
        <v>292</v>
      </c>
      <c r="H71" s="161" t="s">
        <v>292</v>
      </c>
      <c r="I71" s="162" t="str">
        <f t="shared" si="56"/>
        <v>-</v>
      </c>
      <c r="J71" s="163" t="str">
        <f t="shared" si="57"/>
        <v>-</v>
      </c>
      <c r="K71" s="163" t="str">
        <f t="shared" si="57"/>
        <v>-</v>
      </c>
      <c r="L71" s="161">
        <v>3459</v>
      </c>
      <c r="M71" s="161">
        <v>1867</v>
      </c>
      <c r="N71" s="161">
        <v>969</v>
      </c>
      <c r="O71" s="161" t="s">
        <v>292</v>
      </c>
      <c r="P71" s="161">
        <v>625</v>
      </c>
      <c r="Q71" s="161" t="s">
        <v>292</v>
      </c>
      <c r="R71" s="162" t="str">
        <f t="shared" si="58"/>
        <v>-</v>
      </c>
      <c r="S71" s="163" t="str">
        <f t="shared" si="59"/>
        <v>-</v>
      </c>
      <c r="T71" s="163" t="str">
        <f t="shared" si="59"/>
        <v>-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0"/>
        <v>0.19161528976572129</v>
      </c>
      <c r="AA71" s="163">
        <f t="shared" si="55"/>
        <v>1.1026979982593561</v>
      </c>
      <c r="AB71" s="162">
        <f t="shared" si="61"/>
        <v>5.5148328116573888E-3</v>
      </c>
    </row>
    <row r="72" spans="1:28" x14ac:dyDescent="0.25">
      <c r="A72" s="54"/>
      <c r="B72" s="160" t="s">
        <v>119</v>
      </c>
      <c r="C72" s="161">
        <v>38</v>
      </c>
      <c r="D72" s="161">
        <v>22</v>
      </c>
      <c r="E72" s="161" t="s">
        <v>292</v>
      </c>
      <c r="F72" s="161" t="s">
        <v>292</v>
      </c>
      <c r="G72" s="161" t="s">
        <v>292</v>
      </c>
      <c r="H72" s="161" t="s">
        <v>292</v>
      </c>
      <c r="I72" s="162" t="str">
        <f t="shared" si="56"/>
        <v>-</v>
      </c>
      <c r="J72" s="163" t="str">
        <f t="shared" si="57"/>
        <v>-</v>
      </c>
      <c r="K72" s="163" t="str">
        <f t="shared" si="57"/>
        <v>-</v>
      </c>
      <c r="L72" s="161">
        <v>875</v>
      </c>
      <c r="M72" s="161">
        <v>182</v>
      </c>
      <c r="N72" s="161">
        <v>178</v>
      </c>
      <c r="O72" s="161" t="s">
        <v>292</v>
      </c>
      <c r="P72" s="161">
        <v>184</v>
      </c>
      <c r="Q72" s="161" t="s">
        <v>292</v>
      </c>
      <c r="R72" s="162" t="str">
        <f t="shared" si="58"/>
        <v>-</v>
      </c>
      <c r="S72" s="163" t="str">
        <f t="shared" si="59"/>
        <v>-</v>
      </c>
      <c r="T72" s="163" t="str">
        <f t="shared" si="59"/>
        <v>-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0"/>
        <v>0.44820971867007664</v>
      </c>
      <c r="AA72" s="163">
        <f t="shared" si="55"/>
        <v>1.4808324205914567</v>
      </c>
      <c r="AB72" s="162">
        <f t="shared" si="61"/>
        <v>1.2925389402322005E-3</v>
      </c>
    </row>
    <row r="73" spans="1:28" x14ac:dyDescent="0.25">
      <c r="A73" s="54"/>
      <c r="B73" s="160" t="s">
        <v>115</v>
      </c>
      <c r="C73" s="161">
        <v>0</v>
      </c>
      <c r="D73" s="161">
        <v>0</v>
      </c>
      <c r="E73" s="161" t="s">
        <v>292</v>
      </c>
      <c r="F73" s="161" t="s">
        <v>292</v>
      </c>
      <c r="G73" s="161" t="s">
        <v>292</v>
      </c>
      <c r="H73" s="161" t="s">
        <v>292</v>
      </c>
      <c r="I73" s="162" t="str">
        <f t="shared" si="56"/>
        <v>-</v>
      </c>
      <c r="J73" s="163" t="str">
        <f t="shared" si="57"/>
        <v>-</v>
      </c>
      <c r="K73" s="163" t="str">
        <f t="shared" si="57"/>
        <v>-</v>
      </c>
      <c r="L73" s="161">
        <v>1083</v>
      </c>
      <c r="M73" s="161">
        <v>442</v>
      </c>
      <c r="N73" s="161">
        <v>354</v>
      </c>
      <c r="O73" s="161" t="s">
        <v>292</v>
      </c>
      <c r="P73" s="161">
        <v>245</v>
      </c>
      <c r="Q73" s="161" t="s">
        <v>292</v>
      </c>
      <c r="R73" s="162" t="str">
        <f t="shared" si="58"/>
        <v>-</v>
      </c>
      <c r="S73" s="163" t="str">
        <f t="shared" si="59"/>
        <v>-</v>
      </c>
      <c r="T73" s="163" t="str">
        <f t="shared" si="59"/>
        <v>-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0"/>
        <v>0.33784928027095673</v>
      </c>
      <c r="AA73" s="163">
        <f t="shared" si="55"/>
        <v>0.45891043397968612</v>
      </c>
      <c r="AB73" s="162">
        <f t="shared" si="61"/>
        <v>9.0163864263438263E-4</v>
      </c>
    </row>
    <row r="74" spans="1:28" x14ac:dyDescent="0.25">
      <c r="A74" s="54"/>
      <c r="B74" s="160" t="s">
        <v>124</v>
      </c>
      <c r="C74" s="161">
        <v>128</v>
      </c>
      <c r="D74" s="161">
        <v>83</v>
      </c>
      <c r="E74" s="161" t="s">
        <v>292</v>
      </c>
      <c r="F74" s="161" t="s">
        <v>292</v>
      </c>
      <c r="G74" s="161" t="s">
        <v>292</v>
      </c>
      <c r="H74" s="161" t="s">
        <v>292</v>
      </c>
      <c r="I74" s="162" t="str">
        <f t="shared" si="56"/>
        <v>-</v>
      </c>
      <c r="J74" s="163" t="str">
        <f t="shared" si="57"/>
        <v>-</v>
      </c>
      <c r="K74" s="163" t="str">
        <f t="shared" si="57"/>
        <v>-</v>
      </c>
      <c r="L74" s="161">
        <v>943</v>
      </c>
      <c r="M74" s="161">
        <v>551</v>
      </c>
      <c r="N74" s="161">
        <v>0</v>
      </c>
      <c r="O74" s="161" t="s">
        <v>292</v>
      </c>
      <c r="P74" s="161">
        <v>1</v>
      </c>
      <c r="Q74" s="161" t="s">
        <v>292</v>
      </c>
      <c r="R74" s="162" t="str">
        <f t="shared" si="58"/>
        <v>-</v>
      </c>
      <c r="S74" s="163" t="str">
        <f t="shared" si="59"/>
        <v>-</v>
      </c>
      <c r="T74" s="163" t="str">
        <f t="shared" si="59"/>
        <v>-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0"/>
        <v>-0.48522012578616347</v>
      </c>
      <c r="AA74" s="163">
        <f t="shared" si="55"/>
        <v>0.52847805788982249</v>
      </c>
      <c r="AB74" s="162">
        <f t="shared" si="61"/>
        <v>9.3416611265347113E-4</v>
      </c>
    </row>
    <row r="75" spans="1:28" x14ac:dyDescent="0.25">
      <c r="A75" s="54"/>
      <c r="B75" s="160" t="s">
        <v>127</v>
      </c>
      <c r="C75" s="161">
        <v>79</v>
      </c>
      <c r="D75" s="161">
        <v>63</v>
      </c>
      <c r="E75" s="161" t="s">
        <v>292</v>
      </c>
      <c r="F75" s="161" t="s">
        <v>292</v>
      </c>
      <c r="G75" s="161" t="s">
        <v>292</v>
      </c>
      <c r="H75" s="161" t="s">
        <v>292</v>
      </c>
      <c r="I75" s="162" t="str">
        <f t="shared" si="56"/>
        <v>-</v>
      </c>
      <c r="J75" s="163" t="str">
        <f t="shared" si="57"/>
        <v>-</v>
      </c>
      <c r="K75" s="163" t="str">
        <f t="shared" si="57"/>
        <v>-</v>
      </c>
      <c r="L75" s="161">
        <v>1158</v>
      </c>
      <c r="M75" s="161">
        <v>710</v>
      </c>
      <c r="N75" s="161">
        <v>0</v>
      </c>
      <c r="O75" s="161" t="s">
        <v>292</v>
      </c>
      <c r="P75" s="161">
        <v>16</v>
      </c>
      <c r="Q75" s="161" t="s">
        <v>292</v>
      </c>
      <c r="R75" s="162" t="str">
        <f t="shared" si="58"/>
        <v>-</v>
      </c>
      <c r="S75" s="163" t="str">
        <f t="shared" si="59"/>
        <v>-</v>
      </c>
      <c r="T75" s="163" t="str">
        <f t="shared" si="59"/>
        <v>-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0"/>
        <v>-0.77654867256637172</v>
      </c>
      <c r="AA75" s="163">
        <f t="shared" si="55"/>
        <v>-0.83670169765561841</v>
      </c>
      <c r="AB75" s="162">
        <f t="shared" si="61"/>
        <v>1.1527278848869956E-4</v>
      </c>
    </row>
    <row r="76" spans="1:28" x14ac:dyDescent="0.25">
      <c r="A76" s="54"/>
      <c r="B76" s="166" t="s">
        <v>141</v>
      </c>
      <c r="C76" s="167">
        <f t="shared" ref="C76:D76" si="62">C68-SUM(C69:C75)</f>
        <v>1762</v>
      </c>
      <c r="D76" s="167">
        <f t="shared" si="62"/>
        <v>623</v>
      </c>
      <c r="E76" s="167" t="str">
        <f>IFERROR(E68-SUM(E69:E75),"nd")</f>
        <v>nd</v>
      </c>
      <c r="F76" s="167" t="str">
        <f>IFERROR(F68-SUM(F69:F75),"nd")</f>
        <v>nd</v>
      </c>
      <c r="G76" s="167" t="str">
        <f>IFERROR(G68-SUM(G69:G75),"nd")</f>
        <v>nd</v>
      </c>
      <c r="H76" s="167" t="str">
        <f>IFERROR(H68-SUM(H69:H75),"nd")</f>
        <v>nd</v>
      </c>
      <c r="I76" s="168" t="str">
        <f t="shared" si="56"/>
        <v>-</v>
      </c>
      <c r="J76" s="169" t="str">
        <f t="shared" si="57"/>
        <v>-</v>
      </c>
      <c r="K76" s="169" t="str">
        <f t="shared" si="57"/>
        <v>-</v>
      </c>
      <c r="L76" s="167">
        <f t="shared" ref="L76:P76" si="63">L68-SUM(L69:L75)</f>
        <v>7752</v>
      </c>
      <c r="M76" s="167">
        <f t="shared" si="63"/>
        <v>3568</v>
      </c>
      <c r="N76" s="167">
        <f t="shared" si="63"/>
        <v>3338</v>
      </c>
      <c r="O76" s="167" t="str">
        <f>IFERROR(O68-SUM(O69:O75),"nd")</f>
        <v>nd</v>
      </c>
      <c r="P76" s="167">
        <f t="shared" si="63"/>
        <v>2175</v>
      </c>
      <c r="Q76" s="167" t="str">
        <f>IFERROR(Q68-SUM(Q69:Q75),"nd")</f>
        <v>nd</v>
      </c>
      <c r="R76" s="168" t="str">
        <f t="shared" si="58"/>
        <v>-</v>
      </c>
      <c r="S76" s="169" t="str">
        <f t="shared" si="59"/>
        <v>-</v>
      </c>
      <c r="T76" s="169" t="str">
        <f t="shared" si="59"/>
        <v>-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0"/>
        <v>0.14841456253669993</v>
      </c>
      <c r="AA76" s="169">
        <f t="shared" si="55"/>
        <v>1.466785789363044</v>
      </c>
      <c r="AB76" s="168">
        <f t="shared" si="61"/>
        <v>1.3392757787333119E-2</v>
      </c>
    </row>
    <row r="77" spans="1:28" x14ac:dyDescent="0.25">
      <c r="A77" s="54"/>
      <c r="B77" s="151" t="s">
        <v>44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64</v>
      </c>
      <c r="C78" s="174">
        <f t="shared" ref="C78:H78" si="64">C79+C82</f>
        <v>52505</v>
      </c>
      <c r="D78" s="174">
        <f t="shared" si="64"/>
        <v>22825</v>
      </c>
      <c r="E78" s="174">
        <f t="shared" si="64"/>
        <v>13965</v>
      </c>
      <c r="F78" s="174">
        <f t="shared" si="64"/>
        <v>43337</v>
      </c>
      <c r="G78" s="174">
        <f t="shared" si="64"/>
        <v>40643</v>
      </c>
      <c r="H78" s="174">
        <f t="shared" si="64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5">L79+L82</f>
        <v>190577</v>
      </c>
      <c r="M78" s="174">
        <f t="shared" si="65"/>
        <v>93394</v>
      </c>
      <c r="N78" s="174">
        <f t="shared" si="65"/>
        <v>18739</v>
      </c>
      <c r="O78" s="174">
        <f t="shared" si="65"/>
        <v>166765</v>
      </c>
      <c r="P78" s="174">
        <f t="shared" si="65"/>
        <v>208689</v>
      </c>
      <c r="Q78" s="174">
        <f t="shared" si="65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6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93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6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99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6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96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6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103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6"/>
        <v>0.26062370410706426</v>
      </c>
      <c r="AB82" s="157">
        <f>Y82/Y$8</f>
        <v>0.10304531304836606</v>
      </c>
    </row>
    <row r="83" spans="1:28" s="54" customFormat="1" x14ac:dyDescent="0.25">
      <c r="B83" s="160" t="s">
        <v>106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7">IFERROR(H83/G83-1,"-")</f>
        <v>0.2011385199240987</v>
      </c>
      <c r="J83" s="163">
        <f t="shared" ref="J83:J90" si="68">IFERROR(H83/C83-1,"-")</f>
        <v>3.2345746126664965E-2</v>
      </c>
      <c r="K83" s="162">
        <f t="shared" ref="K83:K90" si="69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0">IFERROR(Q83/P83-1,"-")</f>
        <v>0.22896141986914342</v>
      </c>
      <c r="S83" s="163">
        <f t="shared" ref="S83:S90" si="71">IFERROR(Q83/L83-1,"-")</f>
        <v>0.59670721578973085</v>
      </c>
      <c r="T83" s="162">
        <f t="shared" ref="T83:T90" si="72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3">IFERROR(Y83/X83-1,"-")</f>
        <v>0.22600483936012905</v>
      </c>
      <c r="AA83" s="163">
        <f t="shared" si="66"/>
        <v>0.51072552592347198</v>
      </c>
      <c r="AB83" s="162">
        <f t="shared" ref="AB83:AB90" si="74">Y83/Y$8</f>
        <v>2.0818151469585388E-2</v>
      </c>
    </row>
    <row r="84" spans="1:28" s="54" customFormat="1" x14ac:dyDescent="0.25">
      <c r="B84" s="160" t="s">
        <v>109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7"/>
        <v>2.0661157024793431E-2</v>
      </c>
      <c r="J84" s="163">
        <f t="shared" si="68"/>
        <v>-0.19253748168188478</v>
      </c>
      <c r="K84" s="162">
        <f t="shared" si="69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0"/>
        <v>0.1748489425981874</v>
      </c>
      <c r="S84" s="163">
        <f t="shared" si="71"/>
        <v>-5.1650884981042977E-2</v>
      </c>
      <c r="T84" s="162">
        <f t="shared" si="72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3"/>
        <v>0.15293807961770534</v>
      </c>
      <c r="AA84" s="163">
        <f t="shared" si="66"/>
        <v>-7.2019948498973196E-2</v>
      </c>
      <c r="AB84" s="162">
        <f t="shared" si="74"/>
        <v>3.249265991959438E-2</v>
      </c>
    </row>
    <row r="85" spans="1:28" x14ac:dyDescent="0.25">
      <c r="A85" s="54"/>
      <c r="B85" s="160" t="s">
        <v>112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7"/>
        <v>-6.4930300807043317E-2</v>
      </c>
      <c r="J85" s="163">
        <f t="shared" si="68"/>
        <v>3.7866449511400724E-2</v>
      </c>
      <c r="K85" s="162">
        <f t="shared" si="69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0"/>
        <v>0.55559197050389186</v>
      </c>
      <c r="S85" s="163">
        <f t="shared" si="71"/>
        <v>2.179169457468185</v>
      </c>
      <c r="T85" s="162">
        <f t="shared" si="72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3"/>
        <v>0.44230125242783469</v>
      </c>
      <c r="AA85" s="163">
        <f t="shared" si="66"/>
        <v>1.555173232083531</v>
      </c>
      <c r="AB85" s="162">
        <f t="shared" si="74"/>
        <v>1.2289106436159134E-2</v>
      </c>
    </row>
    <row r="86" spans="1:28" x14ac:dyDescent="0.25">
      <c r="A86" s="54"/>
      <c r="B86" s="160" t="s">
        <v>119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7"/>
        <v>0.29622641509433967</v>
      </c>
      <c r="J86" s="163">
        <f t="shared" si="68"/>
        <v>-3.9160839160839123E-2</v>
      </c>
      <c r="K86" s="162">
        <f t="shared" si="69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0"/>
        <v>0.83136593591905572</v>
      </c>
      <c r="S86" s="163">
        <f t="shared" si="71"/>
        <v>1.3254817987152032</v>
      </c>
      <c r="T86" s="162">
        <f t="shared" si="72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3"/>
        <v>0.70853183196188829</v>
      </c>
      <c r="AA86" s="163">
        <f t="shared" si="66"/>
        <v>0.86436672967863903</v>
      </c>
      <c r="AB86" s="162">
        <f t="shared" si="74"/>
        <v>2.2512433197421772E-3</v>
      </c>
    </row>
    <row r="87" spans="1:28" x14ac:dyDescent="0.25">
      <c r="A87" s="54"/>
      <c r="B87" s="160" t="s">
        <v>115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7"/>
        <v>-5.6379821958456922E-2</v>
      </c>
      <c r="J87" s="163">
        <f t="shared" si="68"/>
        <v>-0.35496957403651119</v>
      </c>
      <c r="K87" s="162">
        <f t="shared" si="69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0"/>
        <v>0.29322033898305078</v>
      </c>
      <c r="S87" s="163">
        <f t="shared" si="71"/>
        <v>0.32159353348729791</v>
      </c>
      <c r="T87" s="162">
        <f t="shared" si="72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3"/>
        <v>0.23730422401518747</v>
      </c>
      <c r="AA87" s="163">
        <f t="shared" si="66"/>
        <v>0.17168539325842702</v>
      </c>
      <c r="AB87" s="162">
        <f t="shared" si="74"/>
        <v>1.4877037603467315E-3</v>
      </c>
    </row>
    <row r="88" spans="1:28" x14ac:dyDescent="0.25">
      <c r="A88" s="54"/>
      <c r="B88" s="160" t="s">
        <v>124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7"/>
        <v>0.13653136531365306</v>
      </c>
      <c r="J88" s="163">
        <f t="shared" si="68"/>
        <v>-0.4188679245283019</v>
      </c>
      <c r="K88" s="162">
        <f t="shared" si="69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0"/>
        <v>-3.8246268656716431E-2</v>
      </c>
      <c r="S88" s="163">
        <f t="shared" si="71"/>
        <v>0.1261605679956308</v>
      </c>
      <c r="T88" s="162">
        <f t="shared" si="72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3"/>
        <v>-1.8633540372670843E-2</v>
      </c>
      <c r="AA88" s="163">
        <f t="shared" si="66"/>
        <v>3.8119440914865521E-3</v>
      </c>
      <c r="AB88" s="162">
        <f t="shared" si="74"/>
        <v>1.352457963951574E-3</v>
      </c>
    </row>
    <row r="89" spans="1:28" x14ac:dyDescent="0.25">
      <c r="A89" s="54"/>
      <c r="B89" s="160" t="s">
        <v>127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7"/>
        <v>-1.7094017094017144E-2</v>
      </c>
      <c r="J89" s="163">
        <f t="shared" si="68"/>
        <v>-0.76041666666666663</v>
      </c>
      <c r="K89" s="162">
        <f t="shared" si="69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0"/>
        <v>0.22522957950700828</v>
      </c>
      <c r="S89" s="163">
        <f t="shared" si="71"/>
        <v>9.1261300043047777E-2</v>
      </c>
      <c r="T89" s="162">
        <f t="shared" si="72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3"/>
        <v>0.19008264462809921</v>
      </c>
      <c r="AA89" s="163">
        <f t="shared" si="66"/>
        <v>-0.23465320223226149</v>
      </c>
      <c r="AB89" s="162">
        <f t="shared" si="74"/>
        <v>1.6434932220171026E-3</v>
      </c>
    </row>
    <row r="90" spans="1:28" x14ac:dyDescent="0.25">
      <c r="A90" s="54"/>
      <c r="B90" s="166" t="s">
        <v>141</v>
      </c>
      <c r="C90" s="167">
        <f t="shared" ref="C90:H90" si="75">C82-SUM(C83:C89)</f>
        <v>13342</v>
      </c>
      <c r="D90" s="167">
        <f t="shared" si="75"/>
        <v>6609</v>
      </c>
      <c r="E90" s="167">
        <f t="shared" si="75"/>
        <v>2192</v>
      </c>
      <c r="F90" s="167">
        <f t="shared" si="75"/>
        <v>10641</v>
      </c>
      <c r="G90" s="167">
        <f t="shared" si="75"/>
        <v>9160</v>
      </c>
      <c r="H90" s="167">
        <f t="shared" si="75"/>
        <v>11344</v>
      </c>
      <c r="I90" s="168">
        <f t="shared" si="67"/>
        <v>0.23842794759825336</v>
      </c>
      <c r="J90" s="169">
        <f t="shared" si="68"/>
        <v>-0.1497526607704992</v>
      </c>
      <c r="K90" s="168">
        <f t="shared" si="69"/>
        <v>3.6499004192366229E-2</v>
      </c>
      <c r="L90" s="167">
        <f t="shared" ref="L90:Q90" si="76">L82-SUM(L83:L89)</f>
        <v>25500</v>
      </c>
      <c r="M90" s="167">
        <f t="shared" si="76"/>
        <v>14338</v>
      </c>
      <c r="N90" s="167">
        <f t="shared" si="76"/>
        <v>4820</v>
      </c>
      <c r="O90" s="167">
        <f t="shared" si="76"/>
        <v>24625</v>
      </c>
      <c r="P90" s="167">
        <f t="shared" si="76"/>
        <v>34500</v>
      </c>
      <c r="Q90" s="167">
        <f t="shared" si="76"/>
        <v>42472</v>
      </c>
      <c r="R90" s="168">
        <f t="shared" si="70"/>
        <v>0.23107246376811585</v>
      </c>
      <c r="S90" s="169">
        <f t="shared" si="71"/>
        <v>0.66556862745098044</v>
      </c>
      <c r="T90" s="168">
        <f t="shared" si="72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3"/>
        <v>0.23261566651397159</v>
      </c>
      <c r="AA90" s="169">
        <f t="shared" si="66"/>
        <v>0.38551052983883416</v>
      </c>
      <c r="AB90" s="168">
        <f t="shared" si="74"/>
        <v>3.071049695696958E-2</v>
      </c>
    </row>
    <row r="91" spans="1:28" x14ac:dyDescent="0.25">
      <c r="A91" s="54"/>
      <c r="B91" s="151" t="s">
        <v>45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64</v>
      </c>
      <c r="C92" s="174">
        <f t="shared" ref="C92:H92" si="77">C93+C96</f>
        <v>5594</v>
      </c>
      <c r="D92" s="174">
        <f t="shared" si="77"/>
        <v>4061</v>
      </c>
      <c r="E92" s="174">
        <f t="shared" si="77"/>
        <v>0</v>
      </c>
      <c r="F92" s="174">
        <f t="shared" si="77"/>
        <v>969</v>
      </c>
      <c r="G92" s="174">
        <f t="shared" si="77"/>
        <v>3547</v>
      </c>
      <c r="H92" s="174">
        <f t="shared" si="77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8">L93+L96</f>
        <v>17464</v>
      </c>
      <c r="M92" s="174">
        <f t="shared" si="78"/>
        <v>8693</v>
      </c>
      <c r="N92" s="174">
        <f t="shared" si="78"/>
        <v>0</v>
      </c>
      <c r="O92" s="174">
        <f t="shared" si="78"/>
        <v>6738</v>
      </c>
      <c r="P92" s="174">
        <f t="shared" si="78"/>
        <v>22955</v>
      </c>
      <c r="Q92" s="174">
        <f t="shared" si="78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79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93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79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99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79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96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79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103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79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106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0">IFERROR(H97/G97-1,"-")</f>
        <v>0.38709677419354849</v>
      </c>
      <c r="J97" s="163">
        <f t="shared" ref="J97:J104" si="81">IFERROR(H97/C97-1,"-")</f>
        <v>0</v>
      </c>
      <c r="K97" s="162">
        <f t="shared" ref="K97:K104" si="82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3">IFERROR(Q97/P97-1,"-")</f>
        <v>0.20654545454545459</v>
      </c>
      <c r="S97" s="163">
        <f t="shared" ref="S97:S104" si="84">IFERROR(Q97/L97-1,"-")</f>
        <v>0.3379032258064516</v>
      </c>
      <c r="T97" s="162">
        <f t="shared" ref="T97:T104" si="85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6">IFERROR(Y97/X97-1,"-")</f>
        <v>0.21433542101600556</v>
      </c>
      <c r="AA97" s="163">
        <f t="shared" si="79"/>
        <v>0.31598793363499245</v>
      </c>
      <c r="AB97" s="162">
        <f t="shared" ref="AB97:AB104" si="87">Y97/Y$8</f>
        <v>9.957971084791125E-4</v>
      </c>
    </row>
    <row r="98" spans="1:28" s="54" customFormat="1" x14ac:dyDescent="0.25">
      <c r="B98" s="160" t="s">
        <v>109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0"/>
        <v>0.19108280254777066</v>
      </c>
      <c r="J98" s="163">
        <f t="shared" si="81"/>
        <v>-0.30483271375464682</v>
      </c>
      <c r="K98" s="162">
        <f t="shared" si="82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3"/>
        <v>0.23519263944795865</v>
      </c>
      <c r="S98" s="163">
        <f t="shared" si="84"/>
        <v>0.17957166392092261</v>
      </c>
      <c r="T98" s="162">
        <f t="shared" si="85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6"/>
        <v>0.23154008438818563</v>
      </c>
      <c r="AA98" s="163">
        <f t="shared" si="79"/>
        <v>0.11722488038277512</v>
      </c>
      <c r="AB98" s="162">
        <f t="shared" si="87"/>
        <v>1.3324849560451162E-3</v>
      </c>
    </row>
    <row r="99" spans="1:28" x14ac:dyDescent="0.25">
      <c r="A99" s="54"/>
      <c r="B99" s="160" t="s">
        <v>112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0"/>
        <v>-0.30039525691699609</v>
      </c>
      <c r="J99" s="163">
        <f t="shared" si="81"/>
        <v>-0.44251968503937011</v>
      </c>
      <c r="K99" s="162">
        <f t="shared" si="82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3"/>
        <v>0.10198494182067086</v>
      </c>
      <c r="S99" s="163">
        <f t="shared" si="84"/>
        <v>0.34502923976608191</v>
      </c>
      <c r="T99" s="162">
        <f t="shared" si="85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6"/>
        <v>-1.5251652262328053E-3</v>
      </c>
      <c r="AA99" s="163">
        <f t="shared" si="79"/>
        <v>7.2052401746724781E-2</v>
      </c>
      <c r="AB99" s="162">
        <f t="shared" si="87"/>
        <v>1.1207710722366631E-3</v>
      </c>
    </row>
    <row r="100" spans="1:28" x14ac:dyDescent="0.25">
      <c r="A100" s="54"/>
      <c r="B100" s="160" t="s">
        <v>119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0"/>
        <v>2.2352941176470589</v>
      </c>
      <c r="J100" s="163">
        <f t="shared" si="81"/>
        <v>0.375</v>
      </c>
      <c r="K100" s="162">
        <f t="shared" si="82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3"/>
        <v>4.7520661157024691E-2</v>
      </c>
      <c r="S100" s="163">
        <f t="shared" si="84"/>
        <v>1.0039525691699605</v>
      </c>
      <c r="T100" s="162">
        <f t="shared" si="85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6"/>
        <v>0.12175648702594821</v>
      </c>
      <c r="AA100" s="163">
        <f t="shared" si="79"/>
        <v>0.91808873720136508</v>
      </c>
      <c r="AB100" s="162">
        <f t="shared" si="87"/>
        <v>3.207094412408374E-4</v>
      </c>
    </row>
    <row r="101" spans="1:28" x14ac:dyDescent="0.25">
      <c r="A101" s="54"/>
      <c r="B101" s="160" t="s">
        <v>115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0"/>
        <v>-0.4821428571428571</v>
      </c>
      <c r="J101" s="163">
        <f t="shared" si="81"/>
        <v>-0.42000000000000004</v>
      </c>
      <c r="K101" s="162">
        <f t="shared" si="82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3"/>
        <v>1.2731707317073169</v>
      </c>
      <c r="S101" s="163">
        <f t="shared" si="84"/>
        <v>1.1674418604651162</v>
      </c>
      <c r="T101" s="162">
        <f t="shared" si="85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6"/>
        <v>0.89655172413793105</v>
      </c>
      <c r="AA101" s="163">
        <f t="shared" si="79"/>
        <v>0.86792452830188682</v>
      </c>
      <c r="AB101" s="162">
        <f t="shared" si="87"/>
        <v>2.8247539753418951E-4</v>
      </c>
    </row>
    <row r="102" spans="1:28" x14ac:dyDescent="0.25">
      <c r="A102" s="54"/>
      <c r="B102" s="160" t="s">
        <v>124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0"/>
        <v>1.3333333333333335</v>
      </c>
      <c r="J102" s="163">
        <f t="shared" si="81"/>
        <v>-0.41666666666666663</v>
      </c>
      <c r="K102" s="162">
        <f t="shared" si="82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3"/>
        <v>0.139240506329114</v>
      </c>
      <c r="S102" s="163">
        <f t="shared" si="84"/>
        <v>0.26760563380281699</v>
      </c>
      <c r="T102" s="162">
        <f t="shared" si="85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6"/>
        <v>0.22352941176470598</v>
      </c>
      <c r="AA102" s="163">
        <f t="shared" si="79"/>
        <v>9.473684210526323E-2</v>
      </c>
      <c r="AB102" s="162">
        <f t="shared" si="87"/>
        <v>5.9348366350617596E-5</v>
      </c>
    </row>
    <row r="103" spans="1:28" x14ac:dyDescent="0.25">
      <c r="A103" s="54"/>
      <c r="B103" s="160" t="s">
        <v>127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0"/>
        <v>-</v>
      </c>
      <c r="J103" s="163">
        <f t="shared" si="81"/>
        <v>-0.70270270270270263</v>
      </c>
      <c r="K103" s="162">
        <f t="shared" si="82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3"/>
        <v>0.73972602739726034</v>
      </c>
      <c r="S103" s="163">
        <f t="shared" si="84"/>
        <v>2.7352941176470589</v>
      </c>
      <c r="T103" s="162">
        <f t="shared" si="85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6"/>
        <v>0.81506849315068486</v>
      </c>
      <c r="AA103" s="163">
        <f t="shared" si="79"/>
        <v>1.5238095238095237</v>
      </c>
      <c r="AB103" s="162">
        <f t="shared" si="87"/>
        <v>1.5122420272032367E-4</v>
      </c>
    </row>
    <row r="104" spans="1:28" x14ac:dyDescent="0.25">
      <c r="A104" s="54"/>
      <c r="B104" s="166" t="s">
        <v>141</v>
      </c>
      <c r="C104" s="167">
        <f t="shared" ref="C104:H104" si="88">C96-SUM(C97:C103)</f>
        <v>598</v>
      </c>
      <c r="D104" s="167">
        <f t="shared" si="88"/>
        <v>306</v>
      </c>
      <c r="E104" s="167">
        <f t="shared" si="88"/>
        <v>0</v>
      </c>
      <c r="F104" s="167">
        <f t="shared" si="88"/>
        <v>75</v>
      </c>
      <c r="G104" s="167">
        <f t="shared" si="88"/>
        <v>424</v>
      </c>
      <c r="H104" s="167">
        <f t="shared" si="88"/>
        <v>329</v>
      </c>
      <c r="I104" s="168">
        <f t="shared" si="80"/>
        <v>-0.22405660377358494</v>
      </c>
      <c r="J104" s="169">
        <f t="shared" si="81"/>
        <v>-0.44983277591973247</v>
      </c>
      <c r="K104" s="168">
        <f t="shared" si="82"/>
        <v>1.0585483409104803E-3</v>
      </c>
      <c r="L104" s="167">
        <f t="shared" ref="L104:Q104" si="89">L96-SUM(L97:L103)</f>
        <v>2399</v>
      </c>
      <c r="M104" s="167">
        <f t="shared" si="89"/>
        <v>1198</v>
      </c>
      <c r="N104" s="167">
        <f t="shared" si="89"/>
        <v>0</v>
      </c>
      <c r="O104" s="167">
        <f t="shared" si="89"/>
        <v>856</v>
      </c>
      <c r="P104" s="167">
        <f t="shared" si="89"/>
        <v>3149</v>
      </c>
      <c r="Q104" s="167">
        <f t="shared" si="89"/>
        <v>3547</v>
      </c>
      <c r="R104" s="168">
        <f t="shared" si="83"/>
        <v>0.12638932994601459</v>
      </c>
      <c r="S104" s="169">
        <f t="shared" si="84"/>
        <v>0.47853272196748642</v>
      </c>
      <c r="T104" s="168">
        <f t="shared" si="85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6"/>
        <v>8.4802686817800232E-2</v>
      </c>
      <c r="AA104" s="169">
        <f t="shared" si="79"/>
        <v>0.29329329329329323</v>
      </c>
      <c r="AB104" s="168">
        <f t="shared" si="87"/>
        <v>2.2118679612980171E-3</v>
      </c>
    </row>
    <row r="105" spans="1:28" x14ac:dyDescent="0.25">
      <c r="A105" s="54"/>
      <c r="B105" s="151" t="s">
        <v>46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64</v>
      </c>
      <c r="C106" s="174" t="str">
        <f t="shared" ref="C106:H106" si="90">IFERROR(C107+C110,"nd")</f>
        <v>nd</v>
      </c>
      <c r="D106" s="174" t="str">
        <f t="shared" si="90"/>
        <v>nd</v>
      </c>
      <c r="E106" s="174" t="str">
        <f t="shared" si="90"/>
        <v>nd</v>
      </c>
      <c r="F106" s="174" t="str">
        <f t="shared" si="90"/>
        <v>nd</v>
      </c>
      <c r="G106" s="174" t="str">
        <f t="shared" si="90"/>
        <v>nd</v>
      </c>
      <c r="H106" s="174" t="str">
        <f t="shared" si="90"/>
        <v>nd</v>
      </c>
      <c r="I106" s="175" t="str">
        <f>IFERROR(H106/G106-1,"-")</f>
        <v>-</v>
      </c>
      <c r="J106" s="175" t="str">
        <f>IFERROR(H106/C106-1,"-")</f>
        <v>-</v>
      </c>
      <c r="K106" s="175" t="str">
        <f>IFERROR(J106/I106-1,"-")</f>
        <v>-</v>
      </c>
      <c r="L106" s="174">
        <f t="shared" ref="L106:M106" si="91">L107+L110</f>
        <v>34564</v>
      </c>
      <c r="M106" s="174">
        <f t="shared" si="91"/>
        <v>22627</v>
      </c>
      <c r="N106" s="174" t="str">
        <f>IFERROR(N107+N110,"nd")</f>
        <v>nd</v>
      </c>
      <c r="O106" s="174" t="str">
        <f>IFERROR(O107+O110,"nd")</f>
        <v>nd</v>
      </c>
      <c r="P106" s="174" t="str">
        <f>IFERROR(P107+P110,"nd")</f>
        <v>nd</v>
      </c>
      <c r="Q106" s="174" t="str">
        <f>IFERROR(Q107+Q110,"nd")</f>
        <v>nd</v>
      </c>
      <c r="R106" s="175" t="str">
        <f>IFERROR(Q106/P106-1,"-")</f>
        <v>-</v>
      </c>
      <c r="S106" s="175" t="str">
        <f>IFERROR(Q106/L106-1,"-")</f>
        <v>-</v>
      </c>
      <c r="T106" s="175" t="str">
        <f>IFERROR(S106/R106-1,"-")</f>
        <v>-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2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93</v>
      </c>
      <c r="C107" s="156" t="s">
        <v>292</v>
      </c>
      <c r="D107" s="156" t="s">
        <v>292</v>
      </c>
      <c r="E107" s="156" t="s">
        <v>292</v>
      </c>
      <c r="F107" s="156" t="s">
        <v>292</v>
      </c>
      <c r="G107" s="156" t="s">
        <v>292</v>
      </c>
      <c r="H107" s="156" t="s">
        <v>292</v>
      </c>
      <c r="I107" s="157" t="str">
        <f>IFERROR(H107/G107-1,"-")</f>
        <v>-</v>
      </c>
      <c r="J107" s="158" t="str">
        <f>IFERROR(H107/C107-1,"-")</f>
        <v>-</v>
      </c>
      <c r="K107" s="157" t="str">
        <f>IFERROR(J107/I107-1,"-")</f>
        <v>-</v>
      </c>
      <c r="L107" s="156">
        <v>5344</v>
      </c>
      <c r="M107" s="156">
        <v>5441</v>
      </c>
      <c r="N107" s="156" t="s">
        <v>292</v>
      </c>
      <c r="O107" s="156" t="s">
        <v>292</v>
      </c>
      <c r="P107" s="156" t="s">
        <v>292</v>
      </c>
      <c r="Q107" s="156" t="s">
        <v>292</v>
      </c>
      <c r="R107" s="157" t="str">
        <f>IFERROR(Q107/P107-1,"-")</f>
        <v>-</v>
      </c>
      <c r="S107" s="158" t="str">
        <f>IFERROR(Q107/L107-1,"-")</f>
        <v>-</v>
      </c>
      <c r="T107" s="157" t="str">
        <f>IFERROR(S107/R107-1,"-")</f>
        <v>-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2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99</v>
      </c>
      <c r="C108" s="161" t="s">
        <v>292</v>
      </c>
      <c r="D108" s="161" t="s">
        <v>292</v>
      </c>
      <c r="E108" s="161" t="s">
        <v>292</v>
      </c>
      <c r="F108" s="161" t="s">
        <v>292</v>
      </c>
      <c r="G108" s="161" t="s">
        <v>292</v>
      </c>
      <c r="H108" s="161" t="s">
        <v>292</v>
      </c>
      <c r="I108" s="162" t="str">
        <f>IFERROR(H108/G108-1,"-")</f>
        <v>-</v>
      </c>
      <c r="J108" s="163" t="str">
        <f>IFERROR(H108/C108-1,"-")</f>
        <v>-</v>
      </c>
      <c r="K108" s="162" t="str">
        <f>IFERROR(J108/I108-1,"-")</f>
        <v>-</v>
      </c>
      <c r="L108" s="161">
        <v>651</v>
      </c>
      <c r="M108" s="161">
        <v>273</v>
      </c>
      <c r="N108" s="161" t="s">
        <v>292</v>
      </c>
      <c r="O108" s="161" t="s">
        <v>292</v>
      </c>
      <c r="P108" s="161" t="s">
        <v>292</v>
      </c>
      <c r="Q108" s="161" t="s">
        <v>292</v>
      </c>
      <c r="R108" s="162" t="str">
        <f>IFERROR(Q108/P108-1,"-")</f>
        <v>-</v>
      </c>
      <c r="S108" s="163" t="str">
        <f>IFERROR(Q108/L108-1,"-")</f>
        <v>-</v>
      </c>
      <c r="T108" s="162" t="str">
        <f>IFERROR(S108/R108-1,"-")</f>
        <v>-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2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96</v>
      </c>
      <c r="C109" s="161" t="s">
        <v>292</v>
      </c>
      <c r="D109" s="161" t="s">
        <v>292</v>
      </c>
      <c r="E109" s="161" t="s">
        <v>292</v>
      </c>
      <c r="F109" s="161" t="s">
        <v>292</v>
      </c>
      <c r="G109" s="161" t="s">
        <v>292</v>
      </c>
      <c r="H109" s="161" t="s">
        <v>292</v>
      </c>
      <c r="I109" s="162" t="str">
        <f>IFERROR(H109/G109-1,"-")</f>
        <v>-</v>
      </c>
      <c r="J109" s="163" t="str">
        <f>IFERROR(H109/C109-1,"-")</f>
        <v>-</v>
      </c>
      <c r="K109" s="162" t="str">
        <f>IFERROR(J109/I109-1,"-")</f>
        <v>-</v>
      </c>
      <c r="L109" s="161">
        <v>4693</v>
      </c>
      <c r="M109" s="161">
        <v>5168</v>
      </c>
      <c r="N109" s="161" t="s">
        <v>292</v>
      </c>
      <c r="O109" s="161" t="s">
        <v>292</v>
      </c>
      <c r="P109" s="161" t="s">
        <v>292</v>
      </c>
      <c r="Q109" s="161" t="s">
        <v>292</v>
      </c>
      <c r="R109" s="162" t="str">
        <f>IFERROR(Q109/P109-1,"-")</f>
        <v>-</v>
      </c>
      <c r="S109" s="163" t="str">
        <f>IFERROR(Q109/L109-1,"-")</f>
        <v>-</v>
      </c>
      <c r="T109" s="162" t="str">
        <f>IFERROR(S109/R109-1,"-")</f>
        <v>-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2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103</v>
      </c>
      <c r="C110" s="156" t="s">
        <v>292</v>
      </c>
      <c r="D110" s="156" t="s">
        <v>292</v>
      </c>
      <c r="E110" s="156" t="s">
        <v>292</v>
      </c>
      <c r="F110" s="156" t="s">
        <v>292</v>
      </c>
      <c r="G110" s="156" t="s">
        <v>292</v>
      </c>
      <c r="H110" s="156" t="s">
        <v>292</v>
      </c>
      <c r="I110" s="157" t="str">
        <f>IFERROR(H110/G110-1,"-")</f>
        <v>-</v>
      </c>
      <c r="J110" s="158" t="str">
        <f>IFERROR(H110/C110-1,"-")</f>
        <v>-</v>
      </c>
      <c r="K110" s="157" t="str">
        <f>IFERROR(J110/I110-1,"-")</f>
        <v>-</v>
      </c>
      <c r="L110" s="156">
        <v>29220</v>
      </c>
      <c r="M110" s="156">
        <v>17186</v>
      </c>
      <c r="N110" s="156" t="s">
        <v>292</v>
      </c>
      <c r="O110" s="156" t="s">
        <v>292</v>
      </c>
      <c r="P110" s="156" t="s">
        <v>292</v>
      </c>
      <c r="Q110" s="156" t="s">
        <v>292</v>
      </c>
      <c r="R110" s="157" t="str">
        <f>IFERROR(Q110/P110-1,"-")</f>
        <v>-</v>
      </c>
      <c r="S110" s="158" t="str">
        <f>IFERROR(Q110/L110-1,"-")</f>
        <v>-</v>
      </c>
      <c r="T110" s="157" t="str">
        <f>IFERROR(S110/R110-1,"-")</f>
        <v>-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2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106</v>
      </c>
      <c r="C111" s="161" t="s">
        <v>292</v>
      </c>
      <c r="D111" s="161" t="s">
        <v>292</v>
      </c>
      <c r="E111" s="161" t="s">
        <v>292</v>
      </c>
      <c r="F111" s="161" t="s">
        <v>292</v>
      </c>
      <c r="G111" s="161" t="s">
        <v>292</v>
      </c>
      <c r="H111" s="161" t="s">
        <v>292</v>
      </c>
      <c r="I111" s="162" t="str">
        <f t="shared" ref="I111:K118" si="93">IFERROR(H111/G111-1,"-")</f>
        <v>-</v>
      </c>
      <c r="J111" s="163" t="str">
        <f t="shared" ref="J111:J118" si="94">IFERROR(H111/C111-1,"-")</f>
        <v>-</v>
      </c>
      <c r="K111" s="162" t="str">
        <f t="shared" si="93"/>
        <v>-</v>
      </c>
      <c r="L111" s="161">
        <v>16136</v>
      </c>
      <c r="M111" s="161">
        <v>9701</v>
      </c>
      <c r="N111" s="161" t="s">
        <v>292</v>
      </c>
      <c r="O111" s="161" t="s">
        <v>292</v>
      </c>
      <c r="P111" s="161" t="s">
        <v>292</v>
      </c>
      <c r="Q111" s="161" t="s">
        <v>292</v>
      </c>
      <c r="R111" s="162" t="str">
        <f t="shared" ref="R111:T118" si="95">IFERROR(Q111/P111-1,"-")</f>
        <v>-</v>
      </c>
      <c r="S111" s="163" t="str">
        <f t="shared" ref="S111:S118" si="96">IFERROR(Q111/L111-1,"-")</f>
        <v>-</v>
      </c>
      <c r="T111" s="162" t="str">
        <f t="shared" si="95"/>
        <v>-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97">IFERROR(Y111/X111-1,"-")</f>
        <v>-0.13373829099685031</v>
      </c>
      <c r="AA111" s="163">
        <f t="shared" si="92"/>
        <v>1.6248760535448685</v>
      </c>
      <c r="AB111" s="162">
        <f t="shared" ref="AB111:AB118" si="98">Y111/Y$8</f>
        <v>2.417019285365777E-2</v>
      </c>
    </row>
    <row r="112" spans="1:28" s="54" customFormat="1" x14ac:dyDescent="0.25">
      <c r="B112" s="160" t="s">
        <v>109</v>
      </c>
      <c r="C112" s="161" t="s">
        <v>292</v>
      </c>
      <c r="D112" s="161" t="s">
        <v>292</v>
      </c>
      <c r="E112" s="161" t="s">
        <v>292</v>
      </c>
      <c r="F112" s="161" t="s">
        <v>292</v>
      </c>
      <c r="G112" s="161" t="s">
        <v>292</v>
      </c>
      <c r="H112" s="161" t="s">
        <v>292</v>
      </c>
      <c r="I112" s="162" t="str">
        <f t="shared" si="93"/>
        <v>-</v>
      </c>
      <c r="J112" s="163" t="str">
        <f t="shared" si="94"/>
        <v>-</v>
      </c>
      <c r="K112" s="162" t="str">
        <f t="shared" si="93"/>
        <v>-</v>
      </c>
      <c r="L112" s="161">
        <v>2099</v>
      </c>
      <c r="M112" s="161">
        <v>1353</v>
      </c>
      <c r="N112" s="161" t="s">
        <v>292</v>
      </c>
      <c r="O112" s="161" t="s">
        <v>292</v>
      </c>
      <c r="P112" s="161" t="s">
        <v>292</v>
      </c>
      <c r="Q112" s="161" t="s">
        <v>292</v>
      </c>
      <c r="R112" s="162" t="str">
        <f t="shared" si="95"/>
        <v>-</v>
      </c>
      <c r="S112" s="163" t="str">
        <f t="shared" si="96"/>
        <v>-</v>
      </c>
      <c r="T112" s="162" t="str">
        <f t="shared" si="95"/>
        <v>-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97"/>
        <v>-0.11275807305452623</v>
      </c>
      <c r="AA112" s="163">
        <f t="shared" si="92"/>
        <v>0.59695092901381619</v>
      </c>
      <c r="AB112" s="162">
        <f t="shared" si="98"/>
        <v>1.9128435000699056E-3</v>
      </c>
    </row>
    <row r="113" spans="1:28" x14ac:dyDescent="0.25">
      <c r="A113" s="54"/>
      <c r="B113" s="160" t="s">
        <v>112</v>
      </c>
      <c r="C113" s="161" t="s">
        <v>292</v>
      </c>
      <c r="D113" s="161" t="s">
        <v>292</v>
      </c>
      <c r="E113" s="161" t="s">
        <v>292</v>
      </c>
      <c r="F113" s="161" t="s">
        <v>292</v>
      </c>
      <c r="G113" s="161" t="s">
        <v>292</v>
      </c>
      <c r="H113" s="161" t="s">
        <v>292</v>
      </c>
      <c r="I113" s="162" t="str">
        <f t="shared" si="93"/>
        <v>-</v>
      </c>
      <c r="J113" s="163" t="str">
        <f t="shared" si="94"/>
        <v>-</v>
      </c>
      <c r="K113" s="162" t="str">
        <f t="shared" si="93"/>
        <v>-</v>
      </c>
      <c r="L113" s="161">
        <v>4486</v>
      </c>
      <c r="M113" s="161">
        <v>895</v>
      </c>
      <c r="N113" s="161" t="s">
        <v>292</v>
      </c>
      <c r="O113" s="161" t="s">
        <v>292</v>
      </c>
      <c r="P113" s="161" t="s">
        <v>292</v>
      </c>
      <c r="Q113" s="161" t="s">
        <v>292</v>
      </c>
      <c r="R113" s="162" t="str">
        <f t="shared" si="95"/>
        <v>-</v>
      </c>
      <c r="S113" s="163" t="str">
        <f t="shared" si="96"/>
        <v>-</v>
      </c>
      <c r="T113" s="162" t="str">
        <f t="shared" si="95"/>
        <v>-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97"/>
        <v>-0.29713952130764743</v>
      </c>
      <c r="AA113" s="163">
        <f t="shared" si="92"/>
        <v>7.356219349086035E-2</v>
      </c>
      <c r="AB113" s="162">
        <f t="shared" si="98"/>
        <v>2.7482858879285992E-3</v>
      </c>
    </row>
    <row r="114" spans="1:28" x14ac:dyDescent="0.25">
      <c r="A114" s="54"/>
      <c r="B114" s="160" t="s">
        <v>119</v>
      </c>
      <c r="C114" s="161" t="s">
        <v>292</v>
      </c>
      <c r="D114" s="161" t="s">
        <v>292</v>
      </c>
      <c r="E114" s="161" t="s">
        <v>292</v>
      </c>
      <c r="F114" s="161" t="s">
        <v>292</v>
      </c>
      <c r="G114" s="161" t="s">
        <v>292</v>
      </c>
      <c r="H114" s="161" t="s">
        <v>292</v>
      </c>
      <c r="I114" s="162" t="str">
        <f t="shared" si="93"/>
        <v>-</v>
      </c>
      <c r="J114" s="163" t="str">
        <f t="shared" si="94"/>
        <v>-</v>
      </c>
      <c r="K114" s="162" t="str">
        <f t="shared" si="93"/>
        <v>-</v>
      </c>
      <c r="L114" s="161">
        <v>460</v>
      </c>
      <c r="M114" s="161">
        <v>429</v>
      </c>
      <c r="N114" s="161" t="s">
        <v>292</v>
      </c>
      <c r="O114" s="161" t="s">
        <v>292</v>
      </c>
      <c r="P114" s="161" t="s">
        <v>292</v>
      </c>
      <c r="Q114" s="161" t="s">
        <v>292</v>
      </c>
      <c r="R114" s="162" t="str">
        <f t="shared" si="95"/>
        <v>-</v>
      </c>
      <c r="S114" s="163" t="str">
        <f t="shared" si="96"/>
        <v>-</v>
      </c>
      <c r="T114" s="162" t="str">
        <f t="shared" si="95"/>
        <v>-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97"/>
        <v>0.18226788432267882</v>
      </c>
      <c r="AA114" s="163">
        <f t="shared" si="92"/>
        <v>5.7543478260869563</v>
      </c>
      <c r="AB114" s="162">
        <f t="shared" si="98"/>
        <v>1.7730324447247005E-3</v>
      </c>
    </row>
    <row r="115" spans="1:28" x14ac:dyDescent="0.25">
      <c r="A115" s="54"/>
      <c r="B115" s="160" t="s">
        <v>115</v>
      </c>
      <c r="C115" s="161" t="s">
        <v>292</v>
      </c>
      <c r="D115" s="161" t="s">
        <v>292</v>
      </c>
      <c r="E115" s="161" t="s">
        <v>292</v>
      </c>
      <c r="F115" s="161" t="s">
        <v>292</v>
      </c>
      <c r="G115" s="161" t="s">
        <v>292</v>
      </c>
      <c r="H115" s="161" t="s">
        <v>292</v>
      </c>
      <c r="I115" s="162" t="str">
        <f t="shared" si="93"/>
        <v>-</v>
      </c>
      <c r="J115" s="163" t="str">
        <f t="shared" si="94"/>
        <v>-</v>
      </c>
      <c r="K115" s="162" t="str">
        <f t="shared" si="93"/>
        <v>-</v>
      </c>
      <c r="L115" s="161">
        <v>1147</v>
      </c>
      <c r="M115" s="161">
        <v>623</v>
      </c>
      <c r="N115" s="161" t="s">
        <v>292</v>
      </c>
      <c r="O115" s="161" t="s">
        <v>292</v>
      </c>
      <c r="P115" s="161" t="s">
        <v>292</v>
      </c>
      <c r="Q115" s="161" t="s">
        <v>292</v>
      </c>
      <c r="R115" s="162" t="str">
        <f t="shared" si="95"/>
        <v>-</v>
      </c>
      <c r="S115" s="163" t="str">
        <f t="shared" si="96"/>
        <v>-</v>
      </c>
      <c r="T115" s="162" t="str">
        <f t="shared" si="95"/>
        <v>-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97"/>
        <v>0.1589935760171306</v>
      </c>
      <c r="AA115" s="163">
        <f t="shared" si="92"/>
        <v>0.8875326939843069</v>
      </c>
      <c r="AB115" s="162">
        <f t="shared" si="98"/>
        <v>1.2354732033566067E-3</v>
      </c>
    </row>
    <row r="116" spans="1:28" x14ac:dyDescent="0.25">
      <c r="A116" s="54"/>
      <c r="B116" s="160" t="s">
        <v>124</v>
      </c>
      <c r="C116" s="161" t="s">
        <v>292</v>
      </c>
      <c r="D116" s="161" t="s">
        <v>292</v>
      </c>
      <c r="E116" s="161" t="s">
        <v>292</v>
      </c>
      <c r="F116" s="161" t="s">
        <v>292</v>
      </c>
      <c r="G116" s="161" t="s">
        <v>292</v>
      </c>
      <c r="H116" s="161" t="s">
        <v>292</v>
      </c>
      <c r="I116" s="162" t="str">
        <f t="shared" si="93"/>
        <v>-</v>
      </c>
      <c r="J116" s="163" t="str">
        <f t="shared" si="94"/>
        <v>-</v>
      </c>
      <c r="K116" s="162" t="str">
        <f t="shared" si="93"/>
        <v>-</v>
      </c>
      <c r="L116" s="161">
        <v>221</v>
      </c>
      <c r="M116" s="161">
        <v>206</v>
      </c>
      <c r="N116" s="161" t="s">
        <v>292</v>
      </c>
      <c r="O116" s="161" t="s">
        <v>292</v>
      </c>
      <c r="P116" s="161" t="s">
        <v>292</v>
      </c>
      <c r="Q116" s="161" t="s">
        <v>292</v>
      </c>
      <c r="R116" s="162" t="str">
        <f t="shared" si="95"/>
        <v>-</v>
      </c>
      <c r="S116" s="163" t="str">
        <f t="shared" si="96"/>
        <v>-</v>
      </c>
      <c r="T116" s="162" t="str">
        <f t="shared" si="95"/>
        <v>-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97"/>
        <v>0.39446366782006925</v>
      </c>
      <c r="AA116" s="163">
        <f t="shared" si="92"/>
        <v>2.6470588235294117</v>
      </c>
      <c r="AB116" s="162">
        <f t="shared" si="98"/>
        <v>4.5994983921728635E-4</v>
      </c>
    </row>
    <row r="117" spans="1:28" x14ac:dyDescent="0.25">
      <c r="A117" s="54"/>
      <c r="B117" s="160" t="s">
        <v>127</v>
      </c>
      <c r="C117" s="161" t="s">
        <v>292</v>
      </c>
      <c r="D117" s="161" t="s">
        <v>292</v>
      </c>
      <c r="E117" s="161" t="s">
        <v>292</v>
      </c>
      <c r="F117" s="161" t="s">
        <v>292</v>
      </c>
      <c r="G117" s="161" t="s">
        <v>292</v>
      </c>
      <c r="H117" s="161" t="s">
        <v>292</v>
      </c>
      <c r="I117" s="162" t="str">
        <f t="shared" si="93"/>
        <v>-</v>
      </c>
      <c r="J117" s="163" t="str">
        <f t="shared" si="94"/>
        <v>-</v>
      </c>
      <c r="K117" s="162" t="str">
        <f t="shared" si="93"/>
        <v>-</v>
      </c>
      <c r="L117" s="161">
        <v>608</v>
      </c>
      <c r="M117" s="161">
        <v>526</v>
      </c>
      <c r="N117" s="161" t="s">
        <v>292</v>
      </c>
      <c r="O117" s="161" t="s">
        <v>292</v>
      </c>
      <c r="P117" s="161" t="s">
        <v>292</v>
      </c>
      <c r="Q117" s="161" t="s">
        <v>292</v>
      </c>
      <c r="R117" s="162" t="str">
        <f t="shared" si="95"/>
        <v>-</v>
      </c>
      <c r="S117" s="163" t="str">
        <f t="shared" si="96"/>
        <v>-</v>
      </c>
      <c r="T117" s="162" t="str">
        <f t="shared" si="95"/>
        <v>-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97"/>
        <v>1.7679558011049723</v>
      </c>
      <c r="AA117" s="163">
        <f t="shared" si="92"/>
        <v>0.64802631578947367</v>
      </c>
      <c r="AB117" s="162">
        <f t="shared" si="98"/>
        <v>5.717986834934503E-4</v>
      </c>
    </row>
    <row r="118" spans="1:28" x14ac:dyDescent="0.25">
      <c r="A118" s="54"/>
      <c r="B118" s="166" t="s">
        <v>141</v>
      </c>
      <c r="C118" s="167" t="str">
        <f t="shared" ref="C118:H118" si="99">IFERROR(C110-SUM(C111:C117),"nd")</f>
        <v>nd</v>
      </c>
      <c r="D118" s="167" t="str">
        <f t="shared" si="99"/>
        <v>nd</v>
      </c>
      <c r="E118" s="167" t="str">
        <f t="shared" si="99"/>
        <v>nd</v>
      </c>
      <c r="F118" s="167" t="str">
        <f t="shared" si="99"/>
        <v>nd</v>
      </c>
      <c r="G118" s="167" t="str">
        <f t="shared" si="99"/>
        <v>nd</v>
      </c>
      <c r="H118" s="167" t="str">
        <f t="shared" si="99"/>
        <v>nd</v>
      </c>
      <c r="I118" s="168" t="str">
        <f t="shared" si="93"/>
        <v>-</v>
      </c>
      <c r="J118" s="169" t="str">
        <f t="shared" si="94"/>
        <v>-</v>
      </c>
      <c r="K118" s="168" t="str">
        <f t="shared" si="93"/>
        <v>-</v>
      </c>
      <c r="L118" s="167">
        <f t="shared" ref="L118:M118" si="100">L110-SUM(L111:L117)</f>
        <v>4063</v>
      </c>
      <c r="M118" s="167">
        <f t="shared" si="100"/>
        <v>3453</v>
      </c>
      <c r="N118" s="167" t="str">
        <f>IFERROR(N110-SUM(N111:N117),"nd")</f>
        <v>nd</v>
      </c>
      <c r="O118" s="167" t="str">
        <f>IFERROR(O110-SUM(O111:O117),"nd")</f>
        <v>nd</v>
      </c>
      <c r="P118" s="167" t="str">
        <f>IFERROR(P110-SUM(P111:P117),"nd")</f>
        <v>nd</v>
      </c>
      <c r="Q118" s="167" t="str">
        <f>IFERROR(Q110-SUM(Q111:Q117),"nd")</f>
        <v>nd</v>
      </c>
      <c r="R118" s="168" t="str">
        <f t="shared" si="95"/>
        <v>-</v>
      </c>
      <c r="S118" s="169" t="str">
        <f t="shared" si="96"/>
        <v>-</v>
      </c>
      <c r="T118" s="168" t="str">
        <f t="shared" si="95"/>
        <v>-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97"/>
        <v>0.22958162584580188</v>
      </c>
      <c r="AA118" s="169">
        <f t="shared" si="92"/>
        <v>2.1754860940191976</v>
      </c>
      <c r="AB118" s="168">
        <f t="shared" si="98"/>
        <v>7.3626213716891176E-3</v>
      </c>
    </row>
    <row r="119" spans="1:28" x14ac:dyDescent="0.25">
      <c r="A119" s="54"/>
      <c r="B119" s="151" t="s">
        <v>47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64</v>
      </c>
      <c r="C120" s="174">
        <f t="shared" ref="C120:H120" si="101">C121+C124</f>
        <v>46615</v>
      </c>
      <c r="D120" s="174">
        <f t="shared" si="101"/>
        <v>26561</v>
      </c>
      <c r="E120" s="174">
        <f t="shared" si="101"/>
        <v>19550</v>
      </c>
      <c r="F120" s="174">
        <f t="shared" si="101"/>
        <v>32829</v>
      </c>
      <c r="G120" s="174">
        <f t="shared" si="101"/>
        <v>43190</v>
      </c>
      <c r="H120" s="174">
        <f t="shared" si="101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2">L121+L124</f>
        <v>50431</v>
      </c>
      <c r="M120" s="174">
        <f t="shared" si="102"/>
        <v>26292</v>
      </c>
      <c r="N120" s="174">
        <f t="shared" si="102"/>
        <v>25712</v>
      </c>
      <c r="O120" s="174">
        <f t="shared" si="102"/>
        <v>53984</v>
      </c>
      <c r="P120" s="174">
        <f t="shared" si="102"/>
        <v>65403</v>
      </c>
      <c r="Q120" s="174">
        <f t="shared" si="102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3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93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3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99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3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96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3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103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3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106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4">IFERROR(H125/G125-1,"-")</f>
        <v>-3.5266457680250829E-2</v>
      </c>
      <c r="J125" s="163">
        <f t="shared" ref="J125:J132" si="105">IFERROR(H125/C125-1,"-")</f>
        <v>-0.23397635345364032</v>
      </c>
      <c r="K125" s="162">
        <f t="shared" ref="K125:K132" si="106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07">IFERROR(Q125/P125-1,"-")</f>
        <v>6.2339000515198251E-2</v>
      </c>
      <c r="S125" s="163">
        <f t="shared" ref="S125:S132" si="108">IFERROR(Q125/L125-1,"-")</f>
        <v>0.19294185710153311</v>
      </c>
      <c r="T125" s="162">
        <f t="shared" ref="T125:T132" si="109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0">IFERROR(Y125/X125-1,"-")</f>
        <v>3.819309810003868E-2</v>
      </c>
      <c r="AA125" s="163">
        <f t="shared" si="103"/>
        <v>5.7464454976303259E-2</v>
      </c>
      <c r="AB125" s="162">
        <f t="shared" ref="AB125:AB132" si="111">Y125/Y$8</f>
        <v>3.0558702096880499E-3</v>
      </c>
    </row>
    <row r="126" spans="1:28" s="54" customFormat="1" x14ac:dyDescent="0.25">
      <c r="B126" s="160" t="s">
        <v>109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4"/>
        <v>-2.4417731029301226E-2</v>
      </c>
      <c r="J126" s="163">
        <f t="shared" si="105"/>
        <v>0.10276008492569</v>
      </c>
      <c r="K126" s="162">
        <f t="shared" si="106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07"/>
        <v>-7.0246085011185677E-2</v>
      </c>
      <c r="S126" s="163">
        <f t="shared" si="108"/>
        <v>0.51789627465303134</v>
      </c>
      <c r="T126" s="162">
        <f t="shared" si="109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0"/>
        <v>-5.3140773976444233E-2</v>
      </c>
      <c r="AA126" s="163">
        <f t="shared" si="103"/>
        <v>0.32593756135872765</v>
      </c>
      <c r="AB126" s="162">
        <f t="shared" si="111"/>
        <v>3.8536492112088518E-3</v>
      </c>
    </row>
    <row r="127" spans="1:28" x14ac:dyDescent="0.25">
      <c r="A127" s="54"/>
      <c r="B127" s="160" t="s">
        <v>112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4"/>
        <v>-7.9695079695079718E-2</v>
      </c>
      <c r="J127" s="163">
        <f t="shared" si="105"/>
        <v>-8.1604426002766295E-2</v>
      </c>
      <c r="K127" s="162">
        <f t="shared" si="106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07"/>
        <v>-5.3626543209876587E-2</v>
      </c>
      <c r="S127" s="163">
        <f t="shared" si="108"/>
        <v>0.481280193236715</v>
      </c>
      <c r="T127" s="162">
        <f t="shared" si="109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0"/>
        <v>-6.2949194547707532E-2</v>
      </c>
      <c r="AA127" s="163">
        <f t="shared" si="103"/>
        <v>0.21889103803997423</v>
      </c>
      <c r="AB127" s="162">
        <f t="shared" si="111"/>
        <v>2.1576555112662031E-3</v>
      </c>
    </row>
    <row r="128" spans="1:28" x14ac:dyDescent="0.25">
      <c r="A128" s="54"/>
      <c r="B128" s="160" t="s">
        <v>119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4"/>
        <v>3.8709677419354938E-2</v>
      </c>
      <c r="J128" s="163">
        <f t="shared" si="105"/>
        <v>-0.15926892950391647</v>
      </c>
      <c r="K128" s="162">
        <f t="shared" si="106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07"/>
        <v>8.5679314565483278E-3</v>
      </c>
      <c r="S128" s="163">
        <f t="shared" si="108"/>
        <v>0.91627906976744189</v>
      </c>
      <c r="T128" s="162">
        <f t="shared" si="109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0"/>
        <v>1.685891748003554E-2</v>
      </c>
      <c r="AA128" s="163">
        <f t="shared" si="103"/>
        <v>0.40959409594095941</v>
      </c>
      <c r="AB128" s="162">
        <f t="shared" si="111"/>
        <v>6.5397334459430542E-4</v>
      </c>
    </row>
    <row r="129" spans="1:28" x14ac:dyDescent="0.25">
      <c r="A129" s="54"/>
      <c r="B129" s="160" t="s">
        <v>115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4"/>
        <v>2.5735294117646967E-2</v>
      </c>
      <c r="J129" s="163">
        <f t="shared" si="105"/>
        <v>-0.10289389067524113</v>
      </c>
      <c r="K129" s="162">
        <f t="shared" si="106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07"/>
        <v>6.0137457044673548E-2</v>
      </c>
      <c r="S129" s="163">
        <f t="shared" si="108"/>
        <v>0.7138888888888888</v>
      </c>
      <c r="T129" s="162">
        <f t="shared" si="109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0"/>
        <v>4.9180327868852514E-2</v>
      </c>
      <c r="AA129" s="163">
        <f t="shared" si="103"/>
        <v>0.33532041728763051</v>
      </c>
      <c r="AB129" s="162">
        <f t="shared" si="111"/>
        <v>5.1130900240532078E-4</v>
      </c>
    </row>
    <row r="130" spans="1:28" x14ac:dyDescent="0.25">
      <c r="A130" s="54"/>
      <c r="B130" s="160" t="s">
        <v>124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4"/>
        <v>0.17037037037037028</v>
      </c>
      <c r="J130" s="163">
        <f t="shared" si="105"/>
        <v>-0.45517241379310347</v>
      </c>
      <c r="K130" s="162">
        <f t="shared" si="106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07"/>
        <v>7.654723127035834E-2</v>
      </c>
      <c r="S130" s="163">
        <f t="shared" si="108"/>
        <v>-7.0323488045006988E-2</v>
      </c>
      <c r="T130" s="162">
        <f t="shared" si="109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0"/>
        <v>9.3457943925233655E-2</v>
      </c>
      <c r="AA130" s="163">
        <f t="shared" si="103"/>
        <v>-0.18181818181818177</v>
      </c>
      <c r="AB130" s="162">
        <f t="shared" si="111"/>
        <v>4.6736838501111355E-4</v>
      </c>
    </row>
    <row r="131" spans="1:28" x14ac:dyDescent="0.25">
      <c r="A131" s="54"/>
      <c r="B131" s="160" t="s">
        <v>127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4"/>
        <v>-0.32793522267206476</v>
      </c>
      <c r="J131" s="163">
        <f t="shared" si="105"/>
        <v>-0.38289962825278812</v>
      </c>
      <c r="K131" s="162">
        <f t="shared" si="106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07"/>
        <v>-4.0885860306643984E-2</v>
      </c>
      <c r="S131" s="163">
        <f t="shared" si="108"/>
        <v>-0.10421638822593482</v>
      </c>
      <c r="T131" s="162">
        <f t="shared" si="109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0"/>
        <v>-9.0781140042223818E-2</v>
      </c>
      <c r="AA131" s="163">
        <f t="shared" si="103"/>
        <v>-0.15334207077326345</v>
      </c>
      <c r="AB131" s="162">
        <f t="shared" si="111"/>
        <v>7.3728932043267239E-4</v>
      </c>
    </row>
    <row r="132" spans="1:28" x14ac:dyDescent="0.25">
      <c r="A132" s="54"/>
      <c r="B132" s="166" t="s">
        <v>141</v>
      </c>
      <c r="C132" s="167">
        <f t="shared" ref="C132:H132" si="112">C124-SUM(C125:C131)</f>
        <v>21094</v>
      </c>
      <c r="D132" s="167">
        <f t="shared" si="112"/>
        <v>10480</v>
      </c>
      <c r="E132" s="167">
        <f t="shared" si="112"/>
        <v>7607</v>
      </c>
      <c r="F132" s="167">
        <f t="shared" si="112"/>
        <v>10653</v>
      </c>
      <c r="G132" s="167">
        <f t="shared" si="112"/>
        <v>10689</v>
      </c>
      <c r="H132" s="167">
        <f t="shared" si="112"/>
        <v>10320</v>
      </c>
      <c r="I132" s="168">
        <f t="shared" si="104"/>
        <v>-3.4521470670783039E-2</v>
      </c>
      <c r="J132" s="169">
        <f t="shared" si="105"/>
        <v>-0.51076135393950883</v>
      </c>
      <c r="K132" s="168">
        <f t="shared" si="106"/>
        <v>3.3204312699684366E-2</v>
      </c>
      <c r="L132" s="167">
        <f t="shared" ref="L132:Q132" si="113">L124-SUM(L125:L131)</f>
        <v>9475</v>
      </c>
      <c r="M132" s="167">
        <f t="shared" si="113"/>
        <v>5197</v>
      </c>
      <c r="N132" s="167">
        <f t="shared" si="113"/>
        <v>3574</v>
      </c>
      <c r="O132" s="167">
        <f t="shared" si="113"/>
        <v>10734</v>
      </c>
      <c r="P132" s="167">
        <f t="shared" si="113"/>
        <v>14029</v>
      </c>
      <c r="Q132" s="167">
        <f t="shared" si="113"/>
        <v>14507</v>
      </c>
      <c r="R132" s="168">
        <f t="shared" si="107"/>
        <v>3.4072278850951543E-2</v>
      </c>
      <c r="S132" s="169">
        <f t="shared" si="108"/>
        <v>0.53108179419525059</v>
      </c>
      <c r="T132" s="168">
        <f t="shared" si="109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0"/>
        <v>4.4097418885022943E-3</v>
      </c>
      <c r="AA132" s="169">
        <f t="shared" si="103"/>
        <v>-0.18783735156531123</v>
      </c>
      <c r="AB132" s="168">
        <f t="shared" si="111"/>
        <v>1.4167710494103683E-2</v>
      </c>
    </row>
    <row r="133" spans="1:28" x14ac:dyDescent="0.25">
      <c r="A133" s="54"/>
      <c r="B133" s="151" t="s">
        <v>48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64</v>
      </c>
      <c r="C134" s="174">
        <f t="shared" ref="C134:H134" si="114">C135+C138</f>
        <v>10803</v>
      </c>
      <c r="D134" s="174">
        <f t="shared" si="114"/>
        <v>6753</v>
      </c>
      <c r="E134" s="174">
        <f t="shared" si="114"/>
        <v>0</v>
      </c>
      <c r="F134" s="174">
        <f t="shared" si="114"/>
        <v>19242</v>
      </c>
      <c r="G134" s="174">
        <f t="shared" si="114"/>
        <v>18573</v>
      </c>
      <c r="H134" s="174">
        <f t="shared" si="114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5">L135+L138</f>
        <v>58519</v>
      </c>
      <c r="M134" s="174">
        <f t="shared" si="115"/>
        <v>32534</v>
      </c>
      <c r="N134" s="174">
        <f t="shared" si="115"/>
        <v>0</v>
      </c>
      <c r="O134" s="174">
        <f t="shared" si="115"/>
        <v>66024</v>
      </c>
      <c r="P134" s="174">
        <f t="shared" si="115"/>
        <v>73849</v>
      </c>
      <c r="Q134" s="174">
        <f t="shared" si="115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6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93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6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99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6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96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6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103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6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106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17">IFERROR(H139/G139-1,"-")</f>
        <v>0.22483582089552234</v>
      </c>
      <c r="J139" s="163">
        <f t="shared" ref="J139:J146" si="118">IFERROR(H139/C139-1,"-")</f>
        <v>2.6298655343241331</v>
      </c>
      <c r="K139" s="162">
        <f t="shared" ref="K139:K146" si="119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0">IFERROR(Q139/P139-1,"-")</f>
        <v>0.15377427480295758</v>
      </c>
      <c r="S139" s="163">
        <f t="shared" ref="S139:S146" si="121">IFERROR(Q139/L139-1,"-")</f>
        <v>0.31161093663402917</v>
      </c>
      <c r="T139" s="162">
        <f t="shared" ref="T139:T146" si="122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3">IFERROR(Y139/X139-1,"-")</f>
        <v>0.17181484737336694</v>
      </c>
      <c r="AA139" s="163">
        <f t="shared" si="116"/>
        <v>0.57925484108178771</v>
      </c>
      <c r="AB139" s="162">
        <f t="shared" ref="AB139:AB146" si="124">Y139/Y$8</f>
        <v>2.205990190399831E-2</v>
      </c>
    </row>
    <row r="140" spans="1:28" s="54" customFormat="1" x14ac:dyDescent="0.25">
      <c r="B140" s="160" t="s">
        <v>109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17"/>
        <v>-8.97155361050328E-2</v>
      </c>
      <c r="J140" s="163">
        <f t="shared" si="118"/>
        <v>1.5365853658536586</v>
      </c>
      <c r="K140" s="162">
        <f t="shared" si="119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0"/>
        <v>0.20957462575959696</v>
      </c>
      <c r="S140" s="163">
        <f t="shared" si="121"/>
        <v>0.81718993542640828</v>
      </c>
      <c r="T140" s="162">
        <f t="shared" si="122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3"/>
        <v>0.17386764130009147</v>
      </c>
      <c r="AA140" s="163">
        <f t="shared" si="116"/>
        <v>0.86615480390122435</v>
      </c>
      <c r="AB140" s="162">
        <f t="shared" si="124"/>
        <v>5.1319217172221543E-3</v>
      </c>
    </row>
    <row r="141" spans="1:28" x14ac:dyDescent="0.25">
      <c r="A141" s="54"/>
      <c r="B141" s="160" t="s">
        <v>112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17"/>
        <v>0.15873893805309724</v>
      </c>
      <c r="J141" s="163">
        <f t="shared" si="118"/>
        <v>4.9180790960451981</v>
      </c>
      <c r="K141" s="162">
        <f t="shared" si="119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0"/>
        <v>4.776944334780886E-2</v>
      </c>
      <c r="S141" s="163">
        <f t="shared" si="121"/>
        <v>0.20253738106026287</v>
      </c>
      <c r="T141" s="162">
        <f t="shared" si="122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3"/>
        <v>6.9097480599553451E-2</v>
      </c>
      <c r="AA141" s="163">
        <f t="shared" si="116"/>
        <v>0.44186379928315422</v>
      </c>
      <c r="AB141" s="162">
        <f t="shared" si="124"/>
        <v>5.7391011575784728E-3</v>
      </c>
    </row>
    <row r="142" spans="1:28" x14ac:dyDescent="0.25">
      <c r="A142" s="54"/>
      <c r="B142" s="160" t="s">
        <v>119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17"/>
        <v>-0.3550295857988166</v>
      </c>
      <c r="J142" s="163">
        <f t="shared" si="118"/>
        <v>2.8341708542713566</v>
      </c>
      <c r="K142" s="162">
        <f t="shared" si="119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0"/>
        <v>-0.20993589743589747</v>
      </c>
      <c r="S142" s="163">
        <f t="shared" si="121"/>
        <v>0.53582554517133962</v>
      </c>
      <c r="T142" s="162">
        <f t="shared" si="122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3"/>
        <v>-0.26612111292962359</v>
      </c>
      <c r="AA142" s="163">
        <f t="shared" si="116"/>
        <v>0.92943201376936324</v>
      </c>
      <c r="AB142" s="162">
        <f t="shared" si="124"/>
        <v>1.279413820750814E-3</v>
      </c>
    </row>
    <row r="143" spans="1:28" x14ac:dyDescent="0.25">
      <c r="A143" s="54"/>
      <c r="B143" s="160" t="s">
        <v>115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17"/>
        <v>0.45070422535211274</v>
      </c>
      <c r="J143" s="163">
        <f t="shared" si="118"/>
        <v>2.6785714285714284</v>
      </c>
      <c r="K143" s="162">
        <f t="shared" si="119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0"/>
        <v>0.15234899328859064</v>
      </c>
      <c r="S143" s="163">
        <f t="shared" si="121"/>
        <v>0.28807201800450111</v>
      </c>
      <c r="T143" s="162">
        <f t="shared" si="122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3"/>
        <v>0.18966529653552544</v>
      </c>
      <c r="AA143" s="163">
        <f t="shared" si="116"/>
        <v>0.42978122794636553</v>
      </c>
      <c r="AB143" s="162">
        <f t="shared" si="124"/>
        <v>1.1561518290995312E-3</v>
      </c>
    </row>
    <row r="144" spans="1:28" x14ac:dyDescent="0.25">
      <c r="A144" s="54"/>
      <c r="B144" s="160" t="s">
        <v>124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17"/>
        <v>-0.95683453237410077</v>
      </c>
      <c r="J144" s="163">
        <f t="shared" si="118"/>
        <v>-0.97379912663755464</v>
      </c>
      <c r="K144" s="162">
        <f t="shared" si="119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0"/>
        <v>-8.3102493074792561E-3</v>
      </c>
      <c r="S144" s="163">
        <f t="shared" si="121"/>
        <v>1.6093294460641401</v>
      </c>
      <c r="T144" s="162">
        <f t="shared" si="122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3"/>
        <v>-7.6131687242798396E-2</v>
      </c>
      <c r="AA144" s="163">
        <f t="shared" si="116"/>
        <v>0.9628415300546449</v>
      </c>
      <c r="AB144" s="162">
        <f t="shared" si="124"/>
        <v>1.0249006342856655E-3</v>
      </c>
    </row>
    <row r="145" spans="1:28" x14ac:dyDescent="0.25">
      <c r="A145" s="54"/>
      <c r="B145" s="160" t="s">
        <v>127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17"/>
        <v>-0.14516129032258063</v>
      </c>
      <c r="J145" s="163">
        <f t="shared" si="118"/>
        <v>-0.25352112676056338</v>
      </c>
      <c r="K145" s="162">
        <f t="shared" si="119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0"/>
        <v>-0.10603588907014683</v>
      </c>
      <c r="S145" s="163">
        <f t="shared" si="121"/>
        <v>-0.64322916666666674</v>
      </c>
      <c r="T145" s="162">
        <f t="shared" si="122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3"/>
        <v>-0.10791925465838514</v>
      </c>
      <c r="AA145" s="163">
        <f t="shared" si="116"/>
        <v>-0.63442570792236719</v>
      </c>
      <c r="AB145" s="162">
        <f t="shared" si="124"/>
        <v>6.5568531670057325E-4</v>
      </c>
    </row>
    <row r="146" spans="1:28" x14ac:dyDescent="0.25">
      <c r="A146" s="54"/>
      <c r="B146" s="166" t="s">
        <v>141</v>
      </c>
      <c r="C146" s="167">
        <f t="shared" ref="C146:H146" si="125">C138-SUM(C139:C145)</f>
        <v>1810</v>
      </c>
      <c r="D146" s="167">
        <f t="shared" si="125"/>
        <v>769</v>
      </c>
      <c r="E146" s="167">
        <f t="shared" si="125"/>
        <v>0</v>
      </c>
      <c r="F146" s="167">
        <f t="shared" si="125"/>
        <v>3863</v>
      </c>
      <c r="G146" s="167">
        <f t="shared" si="125"/>
        <v>3511</v>
      </c>
      <c r="H146" s="167">
        <f t="shared" si="125"/>
        <v>4068</v>
      </c>
      <c r="I146" s="168">
        <f t="shared" si="117"/>
        <v>0.15864426089433215</v>
      </c>
      <c r="J146" s="169">
        <f t="shared" si="118"/>
        <v>1.247513812154696</v>
      </c>
      <c r="K146" s="168">
        <f t="shared" si="119"/>
        <v>1.308867675022442E-2</v>
      </c>
      <c r="L146" s="167">
        <f t="shared" ref="L146:Q146" si="126">L138-SUM(L139:L145)</f>
        <v>11966</v>
      </c>
      <c r="M146" s="167">
        <f t="shared" si="126"/>
        <v>9288</v>
      </c>
      <c r="N146" s="167">
        <f t="shared" si="126"/>
        <v>0</v>
      </c>
      <c r="O146" s="167">
        <f t="shared" si="126"/>
        <v>19462</v>
      </c>
      <c r="P146" s="167">
        <f t="shared" si="126"/>
        <v>22701</v>
      </c>
      <c r="Q146" s="167">
        <f t="shared" si="126"/>
        <v>23606</v>
      </c>
      <c r="R146" s="168">
        <f t="shared" si="120"/>
        <v>3.9866085194484757E-2</v>
      </c>
      <c r="S146" s="169">
        <f t="shared" si="121"/>
        <v>0.97275614240347652</v>
      </c>
      <c r="T146" s="168">
        <f t="shared" si="122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3"/>
        <v>5.577598046696175E-2</v>
      </c>
      <c r="AA146" s="169">
        <f t="shared" si="116"/>
        <v>1.0088559814169571</v>
      </c>
      <c r="AB146" s="168">
        <f t="shared" si="124"/>
        <v>1.5792372022951841E-2</v>
      </c>
    </row>
    <row r="147" spans="1:28" x14ac:dyDescent="0.25">
      <c r="A147" s="54"/>
      <c r="B147" s="151" t="s">
        <v>49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64</v>
      </c>
      <c r="C148" s="174">
        <f t="shared" ref="C148:H148" si="127">C149+C152</f>
        <v>11558</v>
      </c>
      <c r="D148" s="174">
        <f t="shared" si="127"/>
        <v>5487</v>
      </c>
      <c r="E148" s="174">
        <f t="shared" si="127"/>
        <v>2656</v>
      </c>
      <c r="F148" s="174">
        <f t="shared" si="127"/>
        <v>12694</v>
      </c>
      <c r="G148" s="174">
        <f t="shared" si="127"/>
        <v>12356</v>
      </c>
      <c r="H148" s="174">
        <f t="shared" si="127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28">L149+L152</f>
        <v>40539</v>
      </c>
      <c r="M148" s="174">
        <f t="shared" si="128"/>
        <v>16907</v>
      </c>
      <c r="N148" s="174">
        <f t="shared" si="128"/>
        <v>14234</v>
      </c>
      <c r="O148" s="174">
        <f t="shared" si="128"/>
        <v>32159</v>
      </c>
      <c r="P148" s="174">
        <f t="shared" si="128"/>
        <v>33450</v>
      </c>
      <c r="Q148" s="174">
        <f t="shared" si="128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29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93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29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99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29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96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29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103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29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106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0">IFERROR(H153/G153-1,"-")</f>
        <v>0.67362924281984338</v>
      </c>
      <c r="J153" s="163">
        <f t="shared" ref="J153:J160" si="131">IFERROR(H153/C153-1,"-")</f>
        <v>0.33264033264033266</v>
      </c>
      <c r="K153" s="162">
        <f t="shared" ref="K153:K160" si="132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3">IFERROR(Q153/P153-1,"-")</f>
        <v>0.10057877813504823</v>
      </c>
      <c r="S153" s="163">
        <f t="shared" ref="S153:S160" si="134">IFERROR(Q153/L153-1,"-")</f>
        <v>-0.12001234060057586</v>
      </c>
      <c r="T153" s="162">
        <f t="shared" ref="T153:T160" si="135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6">IFERROR(Y153/X153-1,"-")</f>
        <v>0.12748222603579307</v>
      </c>
      <c r="AA153" s="163">
        <f t="shared" si="129"/>
        <v>-9.8677119059284668E-2</v>
      </c>
      <c r="AB153" s="162">
        <f t="shared" ref="AB153:AB160" si="137">Y153/Y$8</f>
        <v>5.2489064778171212E-3</v>
      </c>
    </row>
    <row r="154" spans="1:28" s="54" customFormat="1" x14ac:dyDescent="0.25">
      <c r="B154" s="160" t="s">
        <v>109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0"/>
        <v>0.42322456813819587</v>
      </c>
      <c r="J154" s="163">
        <f t="shared" si="131"/>
        <v>0.55450733752620551</v>
      </c>
      <c r="K154" s="162">
        <f t="shared" si="132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3"/>
        <v>-5.2907136952328515E-2</v>
      </c>
      <c r="S154" s="163">
        <f t="shared" si="134"/>
        <v>-0.5361047374814415</v>
      </c>
      <c r="T154" s="162">
        <f t="shared" si="135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6"/>
        <v>5.3307642903018593E-2</v>
      </c>
      <c r="AA154" s="163">
        <f t="shared" si="129"/>
        <v>-0.41169436804974291</v>
      </c>
      <c r="AB154" s="162">
        <f t="shared" si="137"/>
        <v>2.8076342542792169E-3</v>
      </c>
    </row>
    <row r="155" spans="1:28" x14ac:dyDescent="0.25">
      <c r="A155" s="54"/>
      <c r="B155" s="160" t="s">
        <v>112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0"/>
        <v>0.32731376975169302</v>
      </c>
      <c r="J155" s="163">
        <f t="shared" si="131"/>
        <v>1.0777385159010602</v>
      </c>
      <c r="K155" s="162">
        <f t="shared" si="132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3"/>
        <v>0.21326648669494785</v>
      </c>
      <c r="S155" s="163">
        <f t="shared" si="134"/>
        <v>-5.9772863120143405E-2</v>
      </c>
      <c r="T155" s="162">
        <f t="shared" si="135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6"/>
        <v>0.24231100891060642</v>
      </c>
      <c r="AA155" s="163">
        <f t="shared" si="129"/>
        <v>0.10480572597137017</v>
      </c>
      <c r="AB155" s="162">
        <f t="shared" si="137"/>
        <v>2.466381147763166E-3</v>
      </c>
    </row>
    <row r="156" spans="1:28" x14ac:dyDescent="0.25">
      <c r="A156" s="54"/>
      <c r="B156" s="160" t="s">
        <v>119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0"/>
        <v>0.3926380368098159</v>
      </c>
      <c r="J156" s="163">
        <f t="shared" si="131"/>
        <v>0.94017094017094016</v>
      </c>
      <c r="K156" s="162">
        <f t="shared" si="132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3"/>
        <v>0.36482939632545941</v>
      </c>
      <c r="S156" s="163">
        <f t="shared" si="134"/>
        <v>0.1659192825112108</v>
      </c>
      <c r="T156" s="162">
        <f t="shared" si="135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6"/>
        <v>0.3776520509193777</v>
      </c>
      <c r="AA156" s="163">
        <f t="shared" si="129"/>
        <v>0.43235294117647061</v>
      </c>
      <c r="AB156" s="162">
        <f t="shared" si="137"/>
        <v>5.5582027716828404E-4</v>
      </c>
    </row>
    <row r="157" spans="1:28" x14ac:dyDescent="0.25">
      <c r="A157" s="54"/>
      <c r="B157" s="160" t="s">
        <v>115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0"/>
        <v>0.38197424892703857</v>
      </c>
      <c r="J157" s="163">
        <f t="shared" si="131"/>
        <v>0.7988826815642458</v>
      </c>
      <c r="K157" s="162">
        <f t="shared" si="132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3"/>
        <v>-1.3414634146341475E-2</v>
      </c>
      <c r="S157" s="163">
        <f t="shared" si="134"/>
        <v>-8.9988751406074208E-2</v>
      </c>
      <c r="T157" s="162">
        <f t="shared" si="135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6"/>
        <v>7.4074074074074181E-2</v>
      </c>
      <c r="AA157" s="163">
        <f t="shared" si="129"/>
        <v>5.8988764044943798E-2</v>
      </c>
      <c r="AB157" s="162">
        <f t="shared" si="137"/>
        <v>6.4541348406296631E-4</v>
      </c>
    </row>
    <row r="158" spans="1:28" x14ac:dyDescent="0.25">
      <c r="A158" s="54"/>
      <c r="B158" s="160" t="s">
        <v>124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0"/>
        <v>-7.4626865671641784E-2</v>
      </c>
      <c r="J158" s="163">
        <f t="shared" si="131"/>
        <v>-0.34042553191489366</v>
      </c>
      <c r="K158" s="162">
        <f t="shared" si="132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3"/>
        <v>0.17365269461077837</v>
      </c>
      <c r="S158" s="163">
        <f t="shared" si="134"/>
        <v>0.30666666666666664</v>
      </c>
      <c r="T158" s="162">
        <f t="shared" si="135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6"/>
        <v>0.10256410256410264</v>
      </c>
      <c r="AA158" s="163">
        <f t="shared" si="129"/>
        <v>5.7377049180327822E-2</v>
      </c>
      <c r="AB158" s="162">
        <f t="shared" si="137"/>
        <v>1.472296011390321E-4</v>
      </c>
    </row>
    <row r="159" spans="1:28" x14ac:dyDescent="0.25">
      <c r="A159" s="54"/>
      <c r="B159" s="160" t="s">
        <v>127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0"/>
        <v>4.8780487804878092E-2</v>
      </c>
      <c r="J159" s="163">
        <f t="shared" si="131"/>
        <v>-0.51136363636363635</v>
      </c>
      <c r="K159" s="162">
        <f t="shared" si="132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3"/>
        <v>-0.28187919463087252</v>
      </c>
      <c r="S159" s="163">
        <f t="shared" si="134"/>
        <v>-0.25866050808314089</v>
      </c>
      <c r="T159" s="162">
        <f t="shared" si="135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6"/>
        <v>-0.25409836065573765</v>
      </c>
      <c r="AA159" s="163">
        <f t="shared" si="129"/>
        <v>-0.30134357005758161</v>
      </c>
      <c r="AB159" s="162">
        <f t="shared" si="137"/>
        <v>2.0771928222716157E-4</v>
      </c>
    </row>
    <row r="160" spans="1:28" x14ac:dyDescent="0.25">
      <c r="A160" s="54"/>
      <c r="B160" s="166" t="s">
        <v>141</v>
      </c>
      <c r="C160" s="167">
        <f t="shared" ref="C160:H160" si="138">C152-SUM(C153:C159)</f>
        <v>1825</v>
      </c>
      <c r="D160" s="167">
        <f t="shared" si="138"/>
        <v>713</v>
      </c>
      <c r="E160" s="167">
        <f t="shared" si="138"/>
        <v>576</v>
      </c>
      <c r="F160" s="167">
        <f t="shared" si="138"/>
        <v>1990</v>
      </c>
      <c r="G160" s="167">
        <f t="shared" si="138"/>
        <v>1724</v>
      </c>
      <c r="H160" s="167">
        <f t="shared" si="138"/>
        <v>2956</v>
      </c>
      <c r="I160" s="168">
        <f t="shared" si="130"/>
        <v>0.71461716937354991</v>
      </c>
      <c r="J160" s="169">
        <f t="shared" si="131"/>
        <v>0.61972602739726024</v>
      </c>
      <c r="K160" s="168">
        <f t="shared" si="132"/>
        <v>9.5108477073902117E-3</v>
      </c>
      <c r="L160" s="167">
        <f t="shared" ref="L160:Q160" si="139">L152-SUM(L153:L159)</f>
        <v>4295</v>
      </c>
      <c r="M160" s="167">
        <f t="shared" si="139"/>
        <v>1893</v>
      </c>
      <c r="N160" s="167">
        <f t="shared" si="139"/>
        <v>1559</v>
      </c>
      <c r="O160" s="167">
        <f t="shared" si="139"/>
        <v>2362</v>
      </c>
      <c r="P160" s="167">
        <f t="shared" si="139"/>
        <v>3030</v>
      </c>
      <c r="Q160" s="167">
        <f t="shared" si="139"/>
        <v>3657</v>
      </c>
      <c r="R160" s="168">
        <f t="shared" si="133"/>
        <v>0.20693069306930689</v>
      </c>
      <c r="S160" s="169">
        <f t="shared" si="134"/>
        <v>-0.14854481955762511</v>
      </c>
      <c r="T160" s="168">
        <f t="shared" si="135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6"/>
        <v>0.39103912494741278</v>
      </c>
      <c r="AA160" s="169">
        <f t="shared" si="129"/>
        <v>8.0555555555555491E-2</v>
      </c>
      <c r="AB160" s="168">
        <f t="shared" si="137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DAD5B-103E-4B5D-A2D8-342FB02C65B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359" t="s">
        <v>58</v>
      </c>
      <c r="D6" s="360"/>
      <c r="E6" s="360"/>
      <c r="F6" s="360"/>
      <c r="G6" s="360"/>
      <c r="H6" s="360"/>
      <c r="I6" s="360"/>
      <c r="J6" s="360"/>
      <c r="K6" s="359" t="s">
        <v>57</v>
      </c>
      <c r="L6" s="360"/>
      <c r="M6" s="360"/>
      <c r="N6" s="360"/>
      <c r="O6" s="360"/>
      <c r="P6" s="360"/>
      <c r="Q6" s="360"/>
      <c r="R6" s="360"/>
      <c r="S6" s="359" t="s">
        <v>133</v>
      </c>
      <c r="T6" s="360"/>
      <c r="U6" s="360"/>
      <c r="V6" s="360"/>
      <c r="W6" s="360"/>
      <c r="X6" s="360"/>
      <c r="Y6" s="360"/>
      <c r="Z6" s="360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39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64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92</v>
      </c>
      <c r="B10" s="155" t="s">
        <v>93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99</v>
      </c>
      <c r="B11" s="160" t="s">
        <v>99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96</v>
      </c>
      <c r="B12" s="160" t="s">
        <v>96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142</v>
      </c>
      <c r="B13" s="155" t="s">
        <v>103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106</v>
      </c>
      <c r="B14" s="160" t="s">
        <v>106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109</v>
      </c>
      <c r="B15" s="160" t="s">
        <v>109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112</v>
      </c>
      <c r="B16" s="160" t="s">
        <v>112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119</v>
      </c>
      <c r="B17" s="160" t="s">
        <v>119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115</v>
      </c>
      <c r="B18" s="160" t="s">
        <v>115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124</v>
      </c>
      <c r="B19" s="160" t="s">
        <v>124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127</v>
      </c>
      <c r="B20" s="160" t="s">
        <v>127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141</v>
      </c>
      <c r="B21" s="166" t="s">
        <v>141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40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64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92</v>
      </c>
      <c r="B24" s="155" t="s">
        <v>93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99</v>
      </c>
      <c r="B25" s="160" t="s">
        <v>99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96</v>
      </c>
      <c r="B26" s="160" t="s">
        <v>96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142</v>
      </c>
      <c r="B27" s="155" t="s">
        <v>103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106</v>
      </c>
      <c r="B28" s="160" t="s">
        <v>106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109</v>
      </c>
      <c r="B29" s="160" t="s">
        <v>109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112</v>
      </c>
      <c r="B30" s="160" t="s">
        <v>112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119</v>
      </c>
      <c r="B31" s="160" t="s">
        <v>119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115</v>
      </c>
      <c r="B32" s="160" t="s">
        <v>115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124</v>
      </c>
      <c r="B33" s="160" t="s">
        <v>124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127</v>
      </c>
      <c r="B34" s="160" t="s">
        <v>127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141</v>
      </c>
      <c r="B35" s="166" t="s">
        <v>141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41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64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92</v>
      </c>
      <c r="B38" s="155" t="s">
        <v>93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99</v>
      </c>
      <c r="B39" s="160" t="s">
        <v>99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96</v>
      </c>
      <c r="B40" s="160" t="s">
        <v>96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142</v>
      </c>
      <c r="B41" s="155" t="s">
        <v>103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106</v>
      </c>
      <c r="B42" s="160" t="s">
        <v>106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109</v>
      </c>
      <c r="B43" s="160" t="s">
        <v>109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112</v>
      </c>
      <c r="B44" s="160" t="s">
        <v>112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119</v>
      </c>
      <c r="B45" s="160" t="s">
        <v>119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115</v>
      </c>
      <c r="B46" s="160" t="s">
        <v>115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124</v>
      </c>
      <c r="B47" s="160" t="s">
        <v>124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127</v>
      </c>
      <c r="B48" s="160" t="s">
        <v>127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141</v>
      </c>
      <c r="B49" s="166" t="s">
        <v>141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42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64</v>
      </c>
      <c r="C51" s="174" t="str">
        <f>IFERROR(C52+C55,"nd")</f>
        <v>nd</v>
      </c>
      <c r="D51" s="174" t="str">
        <f>IFERROR(D52+D55,"nd")</f>
        <v>nd</v>
      </c>
      <c r="E51" s="174" t="str">
        <f>IFERROR(E52+E55,"nd")</f>
        <v>nd</v>
      </c>
      <c r="F51" s="174" t="str">
        <f>IFERROR(F52+F55,"nd")</f>
        <v>nd</v>
      </c>
      <c r="G51" s="174" t="str">
        <f>IFERROR(G52+G55,"nd")</f>
        <v>nd</v>
      </c>
      <c r="H51" s="175" t="str">
        <f>IFERROR(G51/F51-1,"-")</f>
        <v>-</v>
      </c>
      <c r="I51" s="175" t="str">
        <f t="shared" si="1"/>
        <v>-</v>
      </c>
      <c r="J51" s="175" t="str">
        <f>IFERROR(I51/H51-1,"-")</f>
        <v>-</v>
      </c>
      <c r="K51" s="174" t="str">
        <f>IFERROR(K52+K55,"nd")</f>
        <v>nd</v>
      </c>
      <c r="L51" s="174" t="str">
        <f>IFERROR(L52+L55,"nd")</f>
        <v>nd</v>
      </c>
      <c r="M51" s="174" t="str">
        <f>IFERROR(M52+M55,"nd")</f>
        <v>nd</v>
      </c>
      <c r="N51" s="174" t="str">
        <f>IFERROR(N52+N55,"nd")</f>
        <v>nd</v>
      </c>
      <c r="O51" s="174" t="str">
        <f>IFERROR(O52+O55,"nd")</f>
        <v>nd</v>
      </c>
      <c r="P51" s="175" t="str">
        <f>IFERROR(O51/N51-1,"-")</f>
        <v>-</v>
      </c>
      <c r="Q51" s="175" t="str">
        <f t="shared" si="9"/>
        <v>-</v>
      </c>
      <c r="R51" s="175" t="str">
        <f>IFERROR(Q51/P51-1,"-")</f>
        <v>-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92</v>
      </c>
      <c r="B52" s="155" t="s">
        <v>93</v>
      </c>
      <c r="C52" s="156" t="s">
        <v>292</v>
      </c>
      <c r="D52" s="156" t="s">
        <v>292</v>
      </c>
      <c r="E52" s="156" t="s">
        <v>292</v>
      </c>
      <c r="F52" s="156" t="s">
        <v>292</v>
      </c>
      <c r="G52" s="156" t="s">
        <v>292</v>
      </c>
      <c r="H52" s="157" t="str">
        <f>IFERROR(G52/F52-1,"-")</f>
        <v>-</v>
      </c>
      <c r="I52" s="158" t="str">
        <f t="shared" si="1"/>
        <v>-</v>
      </c>
      <c r="J52" s="157" t="str">
        <f>IFERROR(I52/H52-1,"-")</f>
        <v>-</v>
      </c>
      <c r="K52" s="156" t="s">
        <v>292</v>
      </c>
      <c r="L52" s="156" t="s">
        <v>292</v>
      </c>
      <c r="M52" s="156" t="s">
        <v>292</v>
      </c>
      <c r="N52" s="156" t="s">
        <v>292</v>
      </c>
      <c r="O52" s="156" t="s">
        <v>292</v>
      </c>
      <c r="P52" s="157" t="str">
        <f>IFERROR(O52/N52-1,"-")</f>
        <v>-</v>
      </c>
      <c r="Q52" s="158" t="str">
        <f t="shared" si="9"/>
        <v>-</v>
      </c>
      <c r="R52" s="157" t="str">
        <f>IFERROR(Q52/P52-1,"-")</f>
        <v>-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99</v>
      </c>
      <c r="B53" s="160" t="s">
        <v>99</v>
      </c>
      <c r="C53" s="161" t="s">
        <v>292</v>
      </c>
      <c r="D53" s="161" t="s">
        <v>292</v>
      </c>
      <c r="E53" s="161" t="s">
        <v>292</v>
      </c>
      <c r="F53" s="161" t="s">
        <v>292</v>
      </c>
      <c r="G53" s="161" t="s">
        <v>292</v>
      </c>
      <c r="H53" s="162" t="str">
        <f>IFERROR(G53/F53-1,"-")</f>
        <v>-</v>
      </c>
      <c r="I53" s="163" t="str">
        <f t="shared" si="1"/>
        <v>-</v>
      </c>
      <c r="J53" s="162" t="str">
        <f>IFERROR(I53/H53-1,"-")</f>
        <v>-</v>
      </c>
      <c r="K53" s="161" t="s">
        <v>292</v>
      </c>
      <c r="L53" s="161" t="s">
        <v>292</v>
      </c>
      <c r="M53" s="161" t="s">
        <v>292</v>
      </c>
      <c r="N53" s="161" t="s">
        <v>292</v>
      </c>
      <c r="O53" s="161" t="s">
        <v>292</v>
      </c>
      <c r="P53" s="162" t="str">
        <f>IFERROR(O53/N53-1,"-")</f>
        <v>-</v>
      </c>
      <c r="Q53" s="163" t="str">
        <f t="shared" si="9"/>
        <v>-</v>
      </c>
      <c r="R53" s="162" t="str">
        <f>IFERROR(Q53/P53-1,"-")</f>
        <v>-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96</v>
      </c>
      <c r="B54" s="160" t="s">
        <v>96</v>
      </c>
      <c r="C54" s="161" t="s">
        <v>292</v>
      </c>
      <c r="D54" s="161" t="s">
        <v>292</v>
      </c>
      <c r="E54" s="161" t="s">
        <v>292</v>
      </c>
      <c r="F54" s="161" t="s">
        <v>292</v>
      </c>
      <c r="G54" s="161" t="s">
        <v>292</v>
      </c>
      <c r="H54" s="162" t="str">
        <f>IFERROR(G54/F54-1,"-")</f>
        <v>-</v>
      </c>
      <c r="I54" s="163" t="str">
        <f t="shared" si="1"/>
        <v>-</v>
      </c>
      <c r="J54" s="162" t="str">
        <f>IFERROR(I54/H54-1,"-")</f>
        <v>-</v>
      </c>
      <c r="K54" s="161" t="s">
        <v>292</v>
      </c>
      <c r="L54" s="161" t="s">
        <v>292</v>
      </c>
      <c r="M54" s="161" t="s">
        <v>292</v>
      </c>
      <c r="N54" s="161" t="s">
        <v>292</v>
      </c>
      <c r="O54" s="161" t="s">
        <v>292</v>
      </c>
      <c r="P54" s="162" t="str">
        <f>IFERROR(O54/N54-1,"-")</f>
        <v>-</v>
      </c>
      <c r="Q54" s="163" t="str">
        <f t="shared" si="9"/>
        <v>-</v>
      </c>
      <c r="R54" s="162" t="str">
        <f>IFERROR(Q54/P54-1,"-")</f>
        <v>-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142</v>
      </c>
      <c r="B55" s="155" t="s">
        <v>103</v>
      </c>
      <c r="C55" s="156" t="s">
        <v>292</v>
      </c>
      <c r="D55" s="156" t="s">
        <v>292</v>
      </c>
      <c r="E55" s="156" t="s">
        <v>292</v>
      </c>
      <c r="F55" s="156" t="s">
        <v>292</v>
      </c>
      <c r="G55" s="156" t="s">
        <v>292</v>
      </c>
      <c r="H55" s="157" t="str">
        <f>IFERROR(G55/F55-1,"-")</f>
        <v>-</v>
      </c>
      <c r="I55" s="158" t="str">
        <f t="shared" si="1"/>
        <v>-</v>
      </c>
      <c r="J55" s="157" t="str">
        <f>IFERROR(I55/H55-1,"-")</f>
        <v>-</v>
      </c>
      <c r="K55" s="156" t="s">
        <v>292</v>
      </c>
      <c r="L55" s="156" t="s">
        <v>292</v>
      </c>
      <c r="M55" s="156" t="s">
        <v>292</v>
      </c>
      <c r="N55" s="156" t="s">
        <v>292</v>
      </c>
      <c r="O55" s="156" t="s">
        <v>292</v>
      </c>
      <c r="P55" s="157" t="str">
        <f>IFERROR(O55/N55-1,"-")</f>
        <v>-</v>
      </c>
      <c r="Q55" s="158" t="str">
        <f t="shared" si="9"/>
        <v>-</v>
      </c>
      <c r="R55" s="157" t="str">
        <f>IFERROR(Q55/P55-1,"-")</f>
        <v>-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106</v>
      </c>
      <c r="B56" s="160" t="s">
        <v>106</v>
      </c>
      <c r="C56" s="161" t="s">
        <v>292</v>
      </c>
      <c r="D56" s="161" t="s">
        <v>292</v>
      </c>
      <c r="E56" s="161" t="s">
        <v>292</v>
      </c>
      <c r="F56" s="161" t="s">
        <v>292</v>
      </c>
      <c r="G56" s="161" t="s">
        <v>292</v>
      </c>
      <c r="H56" s="162" t="str">
        <f t="shared" ref="H56:J63" si="24">IFERROR(G56/F56-1,"-")</f>
        <v>-</v>
      </c>
      <c r="I56" s="163" t="str">
        <f t="shared" si="1"/>
        <v>-</v>
      </c>
      <c r="J56" s="162" t="str">
        <f t="shared" si="24"/>
        <v>-</v>
      </c>
      <c r="K56" s="161" t="s">
        <v>292</v>
      </c>
      <c r="L56" s="161" t="s">
        <v>292</v>
      </c>
      <c r="M56" s="161" t="s">
        <v>292</v>
      </c>
      <c r="N56" s="161" t="s">
        <v>292</v>
      </c>
      <c r="O56" s="161" t="s">
        <v>292</v>
      </c>
      <c r="P56" s="162" t="str">
        <f t="shared" ref="P56:R63" si="25">IFERROR(O56/N56-1,"-")</f>
        <v>-</v>
      </c>
      <c r="Q56" s="163" t="str">
        <f t="shared" si="9"/>
        <v>-</v>
      </c>
      <c r="R56" s="162" t="str">
        <f t="shared" si="25"/>
        <v>-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6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109</v>
      </c>
      <c r="B57" s="160" t="s">
        <v>109</v>
      </c>
      <c r="C57" s="161" t="s">
        <v>292</v>
      </c>
      <c r="D57" s="161" t="s">
        <v>292</v>
      </c>
      <c r="E57" s="161" t="s">
        <v>292</v>
      </c>
      <c r="F57" s="161" t="s">
        <v>292</v>
      </c>
      <c r="G57" s="161" t="s">
        <v>292</v>
      </c>
      <c r="H57" s="162" t="str">
        <f t="shared" si="24"/>
        <v>-</v>
      </c>
      <c r="I57" s="163" t="str">
        <f t="shared" si="1"/>
        <v>-</v>
      </c>
      <c r="J57" s="162" t="str">
        <f t="shared" si="24"/>
        <v>-</v>
      </c>
      <c r="K57" s="161" t="s">
        <v>292</v>
      </c>
      <c r="L57" s="161" t="s">
        <v>292</v>
      </c>
      <c r="M57" s="161" t="s">
        <v>292</v>
      </c>
      <c r="N57" s="161" t="s">
        <v>292</v>
      </c>
      <c r="O57" s="161" t="s">
        <v>292</v>
      </c>
      <c r="P57" s="162" t="str">
        <f t="shared" si="25"/>
        <v>-</v>
      </c>
      <c r="Q57" s="163" t="str">
        <f t="shared" si="9"/>
        <v>-</v>
      </c>
      <c r="R57" s="162" t="str">
        <f t="shared" si="25"/>
        <v>-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6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112</v>
      </c>
      <c r="B58" s="160" t="s">
        <v>112</v>
      </c>
      <c r="C58" s="161" t="s">
        <v>292</v>
      </c>
      <c r="D58" s="161" t="s">
        <v>292</v>
      </c>
      <c r="E58" s="161" t="s">
        <v>292</v>
      </c>
      <c r="F58" s="161" t="s">
        <v>292</v>
      </c>
      <c r="G58" s="161" t="s">
        <v>292</v>
      </c>
      <c r="H58" s="162" t="str">
        <f t="shared" si="24"/>
        <v>-</v>
      </c>
      <c r="I58" s="163" t="str">
        <f t="shared" si="1"/>
        <v>-</v>
      </c>
      <c r="J58" s="162" t="str">
        <f t="shared" si="24"/>
        <v>-</v>
      </c>
      <c r="K58" s="161" t="s">
        <v>292</v>
      </c>
      <c r="L58" s="161" t="s">
        <v>292</v>
      </c>
      <c r="M58" s="161" t="s">
        <v>292</v>
      </c>
      <c r="N58" s="161" t="s">
        <v>292</v>
      </c>
      <c r="O58" s="161" t="s">
        <v>292</v>
      </c>
      <c r="P58" s="162" t="str">
        <f t="shared" si="25"/>
        <v>-</v>
      </c>
      <c r="Q58" s="163" t="str">
        <f t="shared" si="9"/>
        <v>-</v>
      </c>
      <c r="R58" s="162" t="str">
        <f t="shared" si="25"/>
        <v>-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6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119</v>
      </c>
      <c r="B59" s="160" t="s">
        <v>119</v>
      </c>
      <c r="C59" s="161" t="s">
        <v>292</v>
      </c>
      <c r="D59" s="161" t="s">
        <v>292</v>
      </c>
      <c r="E59" s="161" t="s">
        <v>292</v>
      </c>
      <c r="F59" s="161" t="s">
        <v>292</v>
      </c>
      <c r="G59" s="161" t="s">
        <v>292</v>
      </c>
      <c r="H59" s="162" t="str">
        <f t="shared" si="24"/>
        <v>-</v>
      </c>
      <c r="I59" s="163" t="str">
        <f t="shared" si="1"/>
        <v>-</v>
      </c>
      <c r="J59" s="162" t="str">
        <f t="shared" si="24"/>
        <v>-</v>
      </c>
      <c r="K59" s="161" t="s">
        <v>292</v>
      </c>
      <c r="L59" s="161" t="s">
        <v>292</v>
      </c>
      <c r="M59" s="161" t="s">
        <v>292</v>
      </c>
      <c r="N59" s="161" t="s">
        <v>292</v>
      </c>
      <c r="O59" s="161" t="s">
        <v>292</v>
      </c>
      <c r="P59" s="162" t="str">
        <f t="shared" si="25"/>
        <v>-</v>
      </c>
      <c r="Q59" s="163" t="str">
        <f t="shared" si="9"/>
        <v>-</v>
      </c>
      <c r="R59" s="162" t="str">
        <f t="shared" si="25"/>
        <v>-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6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115</v>
      </c>
      <c r="B60" s="160" t="s">
        <v>115</v>
      </c>
      <c r="C60" s="161" t="s">
        <v>292</v>
      </c>
      <c r="D60" s="161" t="s">
        <v>292</v>
      </c>
      <c r="E60" s="161" t="s">
        <v>292</v>
      </c>
      <c r="F60" s="161" t="s">
        <v>292</v>
      </c>
      <c r="G60" s="161" t="s">
        <v>292</v>
      </c>
      <c r="H60" s="162" t="str">
        <f t="shared" si="24"/>
        <v>-</v>
      </c>
      <c r="I60" s="163" t="str">
        <f t="shared" si="1"/>
        <v>-</v>
      </c>
      <c r="J60" s="162" t="str">
        <f t="shared" si="24"/>
        <v>-</v>
      </c>
      <c r="K60" s="161" t="s">
        <v>292</v>
      </c>
      <c r="L60" s="161" t="s">
        <v>292</v>
      </c>
      <c r="M60" s="161" t="s">
        <v>292</v>
      </c>
      <c r="N60" s="161" t="s">
        <v>292</v>
      </c>
      <c r="O60" s="161" t="s">
        <v>292</v>
      </c>
      <c r="P60" s="162" t="str">
        <f t="shared" si="25"/>
        <v>-</v>
      </c>
      <c r="Q60" s="163" t="str">
        <f t="shared" si="9"/>
        <v>-</v>
      </c>
      <c r="R60" s="162" t="str">
        <f t="shared" si="25"/>
        <v>-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6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124</v>
      </c>
      <c r="B61" s="160" t="s">
        <v>124</v>
      </c>
      <c r="C61" s="161" t="s">
        <v>292</v>
      </c>
      <c r="D61" s="161" t="s">
        <v>292</v>
      </c>
      <c r="E61" s="161" t="s">
        <v>292</v>
      </c>
      <c r="F61" s="161" t="s">
        <v>292</v>
      </c>
      <c r="G61" s="161" t="s">
        <v>292</v>
      </c>
      <c r="H61" s="162" t="str">
        <f t="shared" si="24"/>
        <v>-</v>
      </c>
      <c r="I61" s="163" t="str">
        <f t="shared" si="1"/>
        <v>-</v>
      </c>
      <c r="J61" s="162" t="str">
        <f t="shared" si="24"/>
        <v>-</v>
      </c>
      <c r="K61" s="161" t="s">
        <v>292</v>
      </c>
      <c r="L61" s="161" t="s">
        <v>292</v>
      </c>
      <c r="M61" s="161" t="s">
        <v>292</v>
      </c>
      <c r="N61" s="161" t="s">
        <v>292</v>
      </c>
      <c r="O61" s="161" t="s">
        <v>292</v>
      </c>
      <c r="P61" s="162" t="str">
        <f t="shared" si="25"/>
        <v>-</v>
      </c>
      <c r="Q61" s="163" t="str">
        <f t="shared" si="9"/>
        <v>-</v>
      </c>
      <c r="R61" s="162" t="str">
        <f t="shared" si="25"/>
        <v>-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6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127</v>
      </c>
      <c r="B62" s="160" t="s">
        <v>127</v>
      </c>
      <c r="C62" s="161" t="s">
        <v>292</v>
      </c>
      <c r="D62" s="161" t="s">
        <v>292</v>
      </c>
      <c r="E62" s="161" t="s">
        <v>292</v>
      </c>
      <c r="F62" s="161" t="s">
        <v>292</v>
      </c>
      <c r="G62" s="161" t="s">
        <v>292</v>
      </c>
      <c r="H62" s="162" t="str">
        <f t="shared" si="24"/>
        <v>-</v>
      </c>
      <c r="I62" s="163" t="str">
        <f t="shared" si="1"/>
        <v>-</v>
      </c>
      <c r="J62" s="162" t="str">
        <f t="shared" si="24"/>
        <v>-</v>
      </c>
      <c r="K62" s="161" t="s">
        <v>292</v>
      </c>
      <c r="L62" s="161" t="s">
        <v>292</v>
      </c>
      <c r="M62" s="161" t="s">
        <v>292</v>
      </c>
      <c r="N62" s="161" t="s">
        <v>292</v>
      </c>
      <c r="O62" s="161" t="s">
        <v>292</v>
      </c>
      <c r="P62" s="162" t="str">
        <f t="shared" si="25"/>
        <v>-</v>
      </c>
      <c r="Q62" s="163" t="str">
        <f t="shared" si="9"/>
        <v>-</v>
      </c>
      <c r="R62" s="162" t="str">
        <f t="shared" si="25"/>
        <v>-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6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141</v>
      </c>
      <c r="B63" s="166" t="s">
        <v>141</v>
      </c>
      <c r="C63" s="167" t="str">
        <f>IFERROR(C55-SUM(C56:C62),"nd")</f>
        <v>nd</v>
      </c>
      <c r="D63" s="167" t="str">
        <f>IFERROR(D55-SUM(D56:D62),"nd")</f>
        <v>nd</v>
      </c>
      <c r="E63" s="167" t="str">
        <f>IFERROR(E55-SUM(E56:E62),"nd")</f>
        <v>nd</v>
      </c>
      <c r="F63" s="167" t="str">
        <f>IFERROR(F55-SUM(F56:F62),"nd")</f>
        <v>nd</v>
      </c>
      <c r="G63" s="167" t="str">
        <f>IFERROR(G55-SUM(G56:G62),"nd")</f>
        <v>nd</v>
      </c>
      <c r="H63" s="168" t="str">
        <f t="shared" si="24"/>
        <v>-</v>
      </c>
      <c r="I63" s="169" t="str">
        <f t="shared" si="1"/>
        <v>-</v>
      </c>
      <c r="J63" s="168" t="str">
        <f t="shared" si="24"/>
        <v>-</v>
      </c>
      <c r="K63" s="167" t="str">
        <f>IFERROR(K55-SUM(K56:K62),"nd")</f>
        <v>nd</v>
      </c>
      <c r="L63" s="167" t="str">
        <f>IFERROR(L55-SUM(L56:L62),"nd")</f>
        <v>nd</v>
      </c>
      <c r="M63" s="167" t="str">
        <f>IFERROR(M55-SUM(M56:M62),"nd")</f>
        <v>nd</v>
      </c>
      <c r="N63" s="167" t="str">
        <f>IFERROR(N55-SUM(N56:N62),"nd")</f>
        <v>nd</v>
      </c>
      <c r="O63" s="167" t="str">
        <f>IFERROR(O55-SUM(O56:O62),"nd")</f>
        <v>nd</v>
      </c>
      <c r="P63" s="168" t="str">
        <f t="shared" si="25"/>
        <v>-</v>
      </c>
      <c r="Q63" s="169" t="str">
        <f t="shared" si="9"/>
        <v>-</v>
      </c>
      <c r="R63" s="168" t="str">
        <f t="shared" si="25"/>
        <v>-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6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43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64</v>
      </c>
      <c r="C65" s="174">
        <f>C66+C69</f>
        <v>12795</v>
      </c>
      <c r="D65" s="174" t="str">
        <f>IFERROR(D66+D69,"nd")</f>
        <v>nd</v>
      </c>
      <c r="E65" s="174" t="str">
        <f>IFERROR(E66+E69,"nd")</f>
        <v>nd</v>
      </c>
      <c r="F65" s="174" t="str">
        <f>IFERROR(F66+F69,"nd")</f>
        <v>nd</v>
      </c>
      <c r="G65" s="174" t="str">
        <f>IFERROR(G66+G69,"nd")</f>
        <v>nd</v>
      </c>
      <c r="H65" s="175" t="str">
        <f>IFERROR(G65/F65-1,"-")</f>
        <v>-</v>
      </c>
      <c r="I65" s="175" t="str">
        <f t="shared" si="1"/>
        <v>-</v>
      </c>
      <c r="J65" s="175" t="str">
        <f>IFERROR(I65/H65-1,"-")</f>
        <v>-</v>
      </c>
      <c r="K65" s="174">
        <f>K66+K69</f>
        <v>122557</v>
      </c>
      <c r="L65" s="174" t="str">
        <f>IFERROR(L66+L69,"nd")</f>
        <v>nd</v>
      </c>
      <c r="M65" s="174" t="str">
        <f>IFERROR(M66+M69,"nd")</f>
        <v>nd</v>
      </c>
      <c r="N65" s="174" t="str">
        <f>IFERROR(N66+N69,"nd")</f>
        <v>nd</v>
      </c>
      <c r="O65" s="174" t="str">
        <f>IFERROR(O66+O69,"nd")</f>
        <v>nd</v>
      </c>
      <c r="P65" s="175" t="str">
        <f>IFERROR(O65/N65-1,"-")</f>
        <v>-</v>
      </c>
      <c r="Q65" s="175" t="str">
        <f t="shared" si="9"/>
        <v>-</v>
      </c>
      <c r="R65" s="175" t="str">
        <f>IFERROR(Q65/P65-1,"-")</f>
        <v>-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7">U65/U$9</f>
        <v>3.3379421548940788E-2</v>
      </c>
    </row>
    <row r="66" spans="1:26" x14ac:dyDescent="0.25">
      <c r="A66" s="1" t="s">
        <v>92</v>
      </c>
      <c r="B66" s="155" t="s">
        <v>93</v>
      </c>
      <c r="C66" s="156">
        <v>2002</v>
      </c>
      <c r="D66" s="156" t="s">
        <v>292</v>
      </c>
      <c r="E66" s="156" t="s">
        <v>292</v>
      </c>
      <c r="F66" s="156" t="s">
        <v>292</v>
      </c>
      <c r="G66" s="156" t="s">
        <v>292</v>
      </c>
      <c r="H66" s="157" t="str">
        <f>IFERROR(G66/F66-1,"-")</f>
        <v>-</v>
      </c>
      <c r="I66" s="158" t="str">
        <f t="shared" si="1"/>
        <v>-</v>
      </c>
      <c r="J66" s="157" t="str">
        <f>IFERROR(I66/H66-1,"-")</f>
        <v>-</v>
      </c>
      <c r="K66" s="156">
        <v>39360</v>
      </c>
      <c r="L66" s="156" t="s">
        <v>292</v>
      </c>
      <c r="M66" s="156" t="s">
        <v>292</v>
      </c>
      <c r="N66" s="156" t="s">
        <v>292</v>
      </c>
      <c r="O66" s="156" t="s">
        <v>292</v>
      </c>
      <c r="P66" s="157" t="str">
        <f>IFERROR(O66/N66-1,"-")</f>
        <v>-</v>
      </c>
      <c r="Q66" s="158" t="str">
        <f t="shared" si="9"/>
        <v>-</v>
      </c>
      <c r="R66" s="157" t="str">
        <f>IFERROR(Q66/P66-1,"-")</f>
        <v>-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7"/>
        <v>1.3887281751488538E-2</v>
      </c>
    </row>
    <row r="67" spans="1:26" x14ac:dyDescent="0.25">
      <c r="A67" s="159" t="s">
        <v>99</v>
      </c>
      <c r="B67" s="160" t="s">
        <v>99</v>
      </c>
      <c r="C67" s="161">
        <v>1510</v>
      </c>
      <c r="D67" s="161" t="s">
        <v>292</v>
      </c>
      <c r="E67" s="161" t="s">
        <v>292</v>
      </c>
      <c r="F67" s="161" t="s">
        <v>292</v>
      </c>
      <c r="G67" s="161" t="s">
        <v>292</v>
      </c>
      <c r="H67" s="162" t="str">
        <f>IFERROR(G67/F67-1,"-")</f>
        <v>-</v>
      </c>
      <c r="I67" s="163" t="str">
        <f t="shared" si="1"/>
        <v>-</v>
      </c>
      <c r="J67" s="162" t="str">
        <f>IFERROR(I67/H67-1,"-")</f>
        <v>-</v>
      </c>
      <c r="K67" s="161">
        <v>20727</v>
      </c>
      <c r="L67" s="161" t="s">
        <v>292</v>
      </c>
      <c r="M67" s="161" t="s">
        <v>292</v>
      </c>
      <c r="N67" s="161" t="s">
        <v>292</v>
      </c>
      <c r="O67" s="161" t="s">
        <v>292</v>
      </c>
      <c r="P67" s="162" t="str">
        <f>IFERROR(O67/N67-1,"-")</f>
        <v>-</v>
      </c>
      <c r="Q67" s="163" t="str">
        <f t="shared" si="9"/>
        <v>-</v>
      </c>
      <c r="R67" s="162" t="str">
        <f>IFERROR(Q67/P67-1,"-")</f>
        <v>-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7"/>
        <v>1.1413695465791475E-2</v>
      </c>
    </row>
    <row r="68" spans="1:26" x14ac:dyDescent="0.25">
      <c r="A68" s="159" t="s">
        <v>96</v>
      </c>
      <c r="B68" s="160" t="s">
        <v>96</v>
      </c>
      <c r="C68" s="161">
        <v>492</v>
      </c>
      <c r="D68" s="161" t="s">
        <v>292</v>
      </c>
      <c r="E68" s="161" t="s">
        <v>292</v>
      </c>
      <c r="F68" s="161" t="s">
        <v>292</v>
      </c>
      <c r="G68" s="161" t="s">
        <v>292</v>
      </c>
      <c r="H68" s="162" t="str">
        <f>IFERROR(G68/F68-1,"-")</f>
        <v>-</v>
      </c>
      <c r="I68" s="163" t="str">
        <f t="shared" si="1"/>
        <v>-</v>
      </c>
      <c r="J68" s="162" t="str">
        <f>IFERROR(I68/H68-1,"-")</f>
        <v>-</v>
      </c>
      <c r="K68" s="161">
        <v>18633</v>
      </c>
      <c r="L68" s="161" t="s">
        <v>292</v>
      </c>
      <c r="M68" s="161" t="s">
        <v>292</v>
      </c>
      <c r="N68" s="161" t="s">
        <v>292</v>
      </c>
      <c r="O68" s="161" t="s">
        <v>292</v>
      </c>
      <c r="P68" s="162" t="str">
        <f>IFERROR(O68/N68-1,"-")</f>
        <v>-</v>
      </c>
      <c r="Q68" s="163" t="str">
        <f t="shared" si="9"/>
        <v>-</v>
      </c>
      <c r="R68" s="162" t="str">
        <f>IFERROR(Q68/P68-1,"-")</f>
        <v>-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7"/>
        <v>2.4735862856970631E-3</v>
      </c>
    </row>
    <row r="69" spans="1:26" x14ac:dyDescent="0.25">
      <c r="A69" s="1" t="s">
        <v>142</v>
      </c>
      <c r="B69" s="155" t="s">
        <v>103</v>
      </c>
      <c r="C69" s="156">
        <v>10793</v>
      </c>
      <c r="D69" s="156" t="s">
        <v>292</v>
      </c>
      <c r="E69" s="156" t="s">
        <v>292</v>
      </c>
      <c r="F69" s="156" t="s">
        <v>292</v>
      </c>
      <c r="G69" s="156" t="s">
        <v>292</v>
      </c>
      <c r="H69" s="157" t="str">
        <f>IFERROR(G69/F69-1,"-")</f>
        <v>-</v>
      </c>
      <c r="I69" s="158" t="str">
        <f t="shared" si="1"/>
        <v>-</v>
      </c>
      <c r="J69" s="157" t="str">
        <f>IFERROR(I69/H69-1,"-")</f>
        <v>-</v>
      </c>
      <c r="K69" s="156">
        <v>83197</v>
      </c>
      <c r="L69" s="156" t="s">
        <v>292</v>
      </c>
      <c r="M69" s="156" t="s">
        <v>292</v>
      </c>
      <c r="N69" s="156" t="s">
        <v>292</v>
      </c>
      <c r="O69" s="156" t="s">
        <v>292</v>
      </c>
      <c r="P69" s="157" t="str">
        <f>IFERROR(O69/N69-1,"-")</f>
        <v>-</v>
      </c>
      <c r="Q69" s="158" t="str">
        <f t="shared" si="9"/>
        <v>-</v>
      </c>
      <c r="R69" s="157" t="str">
        <f>IFERROR(Q69/P69-1,"-")</f>
        <v>-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7"/>
        <v>1.9492139797452249E-2</v>
      </c>
    </row>
    <row r="70" spans="1:26" x14ac:dyDescent="0.25">
      <c r="A70" s="159" t="s">
        <v>106</v>
      </c>
      <c r="B70" s="160" t="s">
        <v>106</v>
      </c>
      <c r="C70" s="161">
        <v>1499</v>
      </c>
      <c r="D70" s="161" t="s">
        <v>292</v>
      </c>
      <c r="E70" s="161" t="s">
        <v>292</v>
      </c>
      <c r="F70" s="161" t="s">
        <v>292</v>
      </c>
      <c r="G70" s="161" t="s">
        <v>292</v>
      </c>
      <c r="H70" s="162" t="str">
        <f t="shared" ref="H70:H77" si="28">IFERROR(G70/F70-1,"-")</f>
        <v>-</v>
      </c>
      <c r="I70" s="163" t="str">
        <f t="shared" si="1"/>
        <v>-</v>
      </c>
      <c r="J70" s="162" t="str">
        <f t="shared" ref="J70:J77" si="29">IFERROR(I70/H70-1,"-")</f>
        <v>-</v>
      </c>
      <c r="K70" s="161">
        <v>39253</v>
      </c>
      <c r="L70" s="161" t="s">
        <v>292</v>
      </c>
      <c r="M70" s="161" t="s">
        <v>292</v>
      </c>
      <c r="N70" s="161" t="s">
        <v>292</v>
      </c>
      <c r="O70" s="161" t="s">
        <v>292</v>
      </c>
      <c r="P70" s="162" t="str">
        <f t="shared" ref="P70:R77" si="30">IFERROR(O70/N70-1,"-")</f>
        <v>-</v>
      </c>
      <c r="Q70" s="163" t="str">
        <f t="shared" si="9"/>
        <v>-</v>
      </c>
      <c r="R70" s="162" t="str">
        <f t="shared" si="30"/>
        <v>-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1">IFERROR(W70/V70-1,"-")</f>
        <v>-8.9151470393304177E-2</v>
      </c>
      <c r="Y70" s="163">
        <f t="shared" si="10"/>
        <v>0.18033470749901848</v>
      </c>
      <c r="Z70" s="162">
        <f t="shared" si="27"/>
        <v>4.0629031485481136E-3</v>
      </c>
    </row>
    <row r="71" spans="1:26" x14ac:dyDescent="0.25">
      <c r="A71" s="159" t="s">
        <v>109</v>
      </c>
      <c r="B71" s="160" t="s">
        <v>109</v>
      </c>
      <c r="C71" s="161">
        <v>1882</v>
      </c>
      <c r="D71" s="161" t="s">
        <v>292</v>
      </c>
      <c r="E71" s="161" t="s">
        <v>292</v>
      </c>
      <c r="F71" s="161" t="s">
        <v>292</v>
      </c>
      <c r="G71" s="161" t="s">
        <v>292</v>
      </c>
      <c r="H71" s="162" t="str">
        <f t="shared" si="28"/>
        <v>-</v>
      </c>
      <c r="I71" s="163" t="str">
        <f t="shared" si="1"/>
        <v>-</v>
      </c>
      <c r="J71" s="162" t="str">
        <f t="shared" si="29"/>
        <v>-</v>
      </c>
      <c r="K71" s="161">
        <v>9305</v>
      </c>
      <c r="L71" s="161" t="s">
        <v>292</v>
      </c>
      <c r="M71" s="161" t="s">
        <v>292</v>
      </c>
      <c r="N71" s="161" t="s">
        <v>292</v>
      </c>
      <c r="O71" s="161" t="s">
        <v>292</v>
      </c>
      <c r="P71" s="162" t="str">
        <f t="shared" si="30"/>
        <v>-</v>
      </c>
      <c r="Q71" s="163" t="str">
        <f t="shared" si="9"/>
        <v>-</v>
      </c>
      <c r="R71" s="162" t="str">
        <f t="shared" si="30"/>
        <v>-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1"/>
        <v>0.42117277785704088</v>
      </c>
      <c r="Y71" s="163">
        <f t="shared" si="10"/>
        <v>-0.10959149012246361</v>
      </c>
      <c r="Z71" s="162">
        <f t="shared" si="27"/>
        <v>1.8907111883493871E-3</v>
      </c>
    </row>
    <row r="72" spans="1:26" x14ac:dyDescent="0.25">
      <c r="A72" s="159" t="s">
        <v>112</v>
      </c>
      <c r="B72" s="160" t="s">
        <v>112</v>
      </c>
      <c r="C72" s="161">
        <v>2393</v>
      </c>
      <c r="D72" s="161" t="s">
        <v>292</v>
      </c>
      <c r="E72" s="161" t="s">
        <v>292</v>
      </c>
      <c r="F72" s="161" t="s">
        <v>292</v>
      </c>
      <c r="G72" s="161" t="s">
        <v>292</v>
      </c>
      <c r="H72" s="162" t="str">
        <f t="shared" si="28"/>
        <v>-</v>
      </c>
      <c r="I72" s="163" t="str">
        <f t="shared" si="1"/>
        <v>-</v>
      </c>
      <c r="J72" s="162" t="str">
        <f t="shared" si="29"/>
        <v>-</v>
      </c>
      <c r="K72" s="161">
        <v>8387</v>
      </c>
      <c r="L72" s="161" t="s">
        <v>292</v>
      </c>
      <c r="M72" s="161" t="s">
        <v>292</v>
      </c>
      <c r="N72" s="161" t="s">
        <v>292</v>
      </c>
      <c r="O72" s="161" t="s">
        <v>292</v>
      </c>
      <c r="P72" s="162" t="str">
        <f t="shared" si="30"/>
        <v>-</v>
      </c>
      <c r="Q72" s="163" t="str">
        <f t="shared" si="9"/>
        <v>-</v>
      </c>
      <c r="R72" s="162" t="str">
        <f t="shared" si="30"/>
        <v>-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1"/>
        <v>-0.12764144512610776</v>
      </c>
      <c r="Y72" s="163">
        <f t="shared" si="10"/>
        <v>0.42458256029684605</v>
      </c>
      <c r="Z72" s="162">
        <f t="shared" si="27"/>
        <v>3.3621613417644807E-3</v>
      </c>
    </row>
    <row r="73" spans="1:26" x14ac:dyDescent="0.25">
      <c r="A73" s="159" t="s">
        <v>119</v>
      </c>
      <c r="B73" s="160" t="s">
        <v>119</v>
      </c>
      <c r="C73" s="161">
        <v>100</v>
      </c>
      <c r="D73" s="161" t="s">
        <v>292</v>
      </c>
      <c r="E73" s="161" t="s">
        <v>292</v>
      </c>
      <c r="F73" s="161" t="s">
        <v>292</v>
      </c>
      <c r="G73" s="161" t="s">
        <v>292</v>
      </c>
      <c r="H73" s="162" t="str">
        <f t="shared" si="28"/>
        <v>-</v>
      </c>
      <c r="I73" s="163" t="str">
        <f t="shared" si="1"/>
        <v>-</v>
      </c>
      <c r="J73" s="162" t="str">
        <f t="shared" si="29"/>
        <v>-</v>
      </c>
      <c r="K73" s="161">
        <v>1619</v>
      </c>
      <c r="L73" s="161" t="s">
        <v>292</v>
      </c>
      <c r="M73" s="161" t="s">
        <v>292</v>
      </c>
      <c r="N73" s="161" t="s">
        <v>292</v>
      </c>
      <c r="O73" s="161" t="s">
        <v>292</v>
      </c>
      <c r="P73" s="162" t="str">
        <f t="shared" si="30"/>
        <v>-</v>
      </c>
      <c r="Q73" s="163" t="str">
        <f t="shared" si="9"/>
        <v>-</v>
      </c>
      <c r="R73" s="162" t="str">
        <f t="shared" si="30"/>
        <v>-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1"/>
        <v>0.4092382495948137</v>
      </c>
      <c r="Y73" s="163">
        <f t="shared" si="10"/>
        <v>1.0232693426410706</v>
      </c>
      <c r="Z73" s="162">
        <f t="shared" si="27"/>
        <v>9.5638877930454339E-4</v>
      </c>
    </row>
    <row r="74" spans="1:26" x14ac:dyDescent="0.25">
      <c r="A74" s="159" t="s">
        <v>115</v>
      </c>
      <c r="B74" s="160" t="s">
        <v>115</v>
      </c>
      <c r="C74" s="161">
        <v>0</v>
      </c>
      <c r="D74" s="161" t="s">
        <v>292</v>
      </c>
      <c r="E74" s="161" t="s">
        <v>292</v>
      </c>
      <c r="F74" s="161" t="s">
        <v>292</v>
      </c>
      <c r="G74" s="161" t="s">
        <v>292</v>
      </c>
      <c r="H74" s="162" t="str">
        <f t="shared" si="28"/>
        <v>-</v>
      </c>
      <c r="I74" s="163" t="str">
        <f t="shared" ref="I74:I137" si="32">IFERROR(G74/C74-1,"-")</f>
        <v>-</v>
      </c>
      <c r="J74" s="162" t="str">
        <f t="shared" si="29"/>
        <v>-</v>
      </c>
      <c r="K74" s="161">
        <v>2455</v>
      </c>
      <c r="L74" s="161" t="s">
        <v>292</v>
      </c>
      <c r="M74" s="161" t="s">
        <v>292</v>
      </c>
      <c r="N74" s="161" t="s">
        <v>292</v>
      </c>
      <c r="O74" s="161" t="s">
        <v>292</v>
      </c>
      <c r="P74" s="162" t="str">
        <f t="shared" si="30"/>
        <v>-</v>
      </c>
      <c r="Q74" s="163" t="str">
        <f t="shared" si="9"/>
        <v>-</v>
      </c>
      <c r="R74" s="162" t="str">
        <f t="shared" si="30"/>
        <v>-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1"/>
        <v>-0.20364528566421314</v>
      </c>
      <c r="Y74" s="163">
        <f t="shared" si="10"/>
        <v>-7.4541751527494871E-2</v>
      </c>
      <c r="Z74" s="162">
        <f t="shared" si="27"/>
        <v>8.6489407334969118E-4</v>
      </c>
    </row>
    <row r="75" spans="1:26" x14ac:dyDescent="0.25">
      <c r="A75" s="159" t="s">
        <v>124</v>
      </c>
      <c r="B75" s="160" t="s">
        <v>124</v>
      </c>
      <c r="C75" s="161">
        <v>311</v>
      </c>
      <c r="D75" s="161" t="s">
        <v>292</v>
      </c>
      <c r="E75" s="161" t="s">
        <v>292</v>
      </c>
      <c r="F75" s="161" t="s">
        <v>292</v>
      </c>
      <c r="G75" s="161" t="s">
        <v>292</v>
      </c>
      <c r="H75" s="162" t="str">
        <f t="shared" si="28"/>
        <v>-</v>
      </c>
      <c r="I75" s="163" t="str">
        <f t="shared" si="32"/>
        <v>-</v>
      </c>
      <c r="J75" s="162" t="str">
        <f t="shared" si="29"/>
        <v>-</v>
      </c>
      <c r="K75" s="161">
        <v>1869</v>
      </c>
      <c r="L75" s="161" t="s">
        <v>292</v>
      </c>
      <c r="M75" s="161" t="s">
        <v>292</v>
      </c>
      <c r="N75" s="161" t="s">
        <v>292</v>
      </c>
      <c r="O75" s="161" t="s">
        <v>292</v>
      </c>
      <c r="P75" s="162" t="str">
        <f t="shared" si="30"/>
        <v>-</v>
      </c>
      <c r="Q75" s="163" t="str">
        <f t="shared" si="9"/>
        <v>-</v>
      </c>
      <c r="R75" s="162" t="str">
        <f t="shared" si="30"/>
        <v>-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1"/>
        <v>0.39478584729981381</v>
      </c>
      <c r="Y75" s="163">
        <f t="shared" si="10"/>
        <v>0.71788990825688082</v>
      </c>
      <c r="Z75" s="162">
        <f t="shared" si="27"/>
        <v>9.0095375157895642E-4</v>
      </c>
    </row>
    <row r="76" spans="1:26" x14ac:dyDescent="0.25">
      <c r="A76" s="159" t="s">
        <v>127</v>
      </c>
      <c r="B76" s="160" t="s">
        <v>127</v>
      </c>
      <c r="C76" s="161">
        <v>225</v>
      </c>
      <c r="D76" s="161" t="s">
        <v>292</v>
      </c>
      <c r="E76" s="161" t="s">
        <v>292</v>
      </c>
      <c r="F76" s="161" t="s">
        <v>292</v>
      </c>
      <c r="G76" s="161" t="s">
        <v>292</v>
      </c>
      <c r="H76" s="162" t="str">
        <f t="shared" si="28"/>
        <v>-</v>
      </c>
      <c r="I76" s="163" t="str">
        <f t="shared" si="32"/>
        <v>-</v>
      </c>
      <c r="J76" s="162" t="str">
        <f t="shared" si="29"/>
        <v>-</v>
      </c>
      <c r="K76" s="161">
        <v>2065</v>
      </c>
      <c r="L76" s="161" t="s">
        <v>292</v>
      </c>
      <c r="M76" s="161" t="s">
        <v>292</v>
      </c>
      <c r="N76" s="161" t="s">
        <v>292</v>
      </c>
      <c r="O76" s="161" t="s">
        <v>292</v>
      </c>
      <c r="P76" s="162" t="str">
        <f t="shared" si="30"/>
        <v>-</v>
      </c>
      <c r="Q76" s="163" t="str">
        <f t="shared" si="9"/>
        <v>-</v>
      </c>
      <c r="R76" s="162" t="str">
        <f t="shared" si="30"/>
        <v>-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1"/>
        <v>0.30037546933667092</v>
      </c>
      <c r="Y76" s="163">
        <f t="shared" si="10"/>
        <v>-0.54628820960698687</v>
      </c>
      <c r="Z76" s="162">
        <f t="shared" si="27"/>
        <v>8.2883439512042591E-5</v>
      </c>
    </row>
    <row r="77" spans="1:26" x14ac:dyDescent="0.25">
      <c r="A77" s="165" t="s">
        <v>141</v>
      </c>
      <c r="B77" s="166" t="s">
        <v>141</v>
      </c>
      <c r="C77" s="167">
        <f>C69-SUM(C70:C76)</f>
        <v>4383</v>
      </c>
      <c r="D77" s="167" t="str">
        <f>IFERROR(D69-SUM(D70:D76),"nd")</f>
        <v>nd</v>
      </c>
      <c r="E77" s="167" t="str">
        <f>IFERROR(E69-SUM(E70:E76),"nd")</f>
        <v>nd</v>
      </c>
      <c r="F77" s="167" t="str">
        <f>IFERROR(F69-SUM(F70:F76),"nd")</f>
        <v>nd</v>
      </c>
      <c r="G77" s="167" t="str">
        <f>IFERROR(G69-SUM(G70:G76),"nd")</f>
        <v>nd</v>
      </c>
      <c r="H77" s="168" t="str">
        <f t="shared" si="28"/>
        <v>-</v>
      </c>
      <c r="I77" s="169" t="str">
        <f t="shared" si="32"/>
        <v>-</v>
      </c>
      <c r="J77" s="168" t="str">
        <f t="shared" si="29"/>
        <v>-</v>
      </c>
      <c r="K77" s="167">
        <f>K69-SUM(K70:K76)</f>
        <v>18244</v>
      </c>
      <c r="L77" s="167" t="str">
        <f>IFERROR(L69-SUM(L70:L76),"nd")</f>
        <v>nd</v>
      </c>
      <c r="M77" s="167" t="str">
        <f>IFERROR(M69-SUM(M70:M76),"nd")</f>
        <v>nd</v>
      </c>
      <c r="N77" s="167" t="str">
        <f>IFERROR(N69-SUM(N70:N76),"nd")</f>
        <v>nd</v>
      </c>
      <c r="O77" s="167" t="str">
        <f>IFERROR(O69-SUM(O70:O76),"nd")</f>
        <v>nd</v>
      </c>
      <c r="P77" s="168" t="str">
        <f t="shared" si="30"/>
        <v>-</v>
      </c>
      <c r="Q77" s="169" t="str">
        <f t="shared" si="9"/>
        <v>-</v>
      </c>
      <c r="R77" s="168" t="str">
        <f t="shared" si="30"/>
        <v>-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1"/>
        <v>0.20848272846523841</v>
      </c>
      <c r="Y77" s="169">
        <f t="shared" si="10"/>
        <v>0.83219162946921821</v>
      </c>
      <c r="Z77" s="168">
        <f t="shared" si="27"/>
        <v>7.3712440750450343E-3</v>
      </c>
    </row>
    <row r="78" spans="1:26" x14ac:dyDescent="0.25">
      <c r="A78" s="1"/>
      <c r="B78" s="151" t="s">
        <v>44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64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2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3">U79/U$9</f>
        <v>0.1535259637756313</v>
      </c>
    </row>
    <row r="80" spans="1:26" x14ac:dyDescent="0.25">
      <c r="A80" s="1" t="s">
        <v>92</v>
      </c>
      <c r="B80" s="155" t="s">
        <v>93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2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3"/>
        <v>7.9436780118308042E-2</v>
      </c>
    </row>
    <row r="81" spans="1:26" x14ac:dyDescent="0.25">
      <c r="A81" s="159" t="s">
        <v>99</v>
      </c>
      <c r="B81" s="160" t="s">
        <v>99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2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3"/>
        <v>2.6265977263027367E-2</v>
      </c>
    </row>
    <row r="82" spans="1:26" x14ac:dyDescent="0.25">
      <c r="A82" s="159" t="s">
        <v>96</v>
      </c>
      <c r="B82" s="160" t="s">
        <v>96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2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3"/>
        <v>5.3170802855280669E-2</v>
      </c>
    </row>
    <row r="83" spans="1:26" x14ac:dyDescent="0.25">
      <c r="A83" s="1" t="s">
        <v>142</v>
      </c>
      <c r="B83" s="155" t="s">
        <v>103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2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3"/>
        <v>7.4089183657323268E-2</v>
      </c>
    </row>
    <row r="84" spans="1:26" x14ac:dyDescent="0.25">
      <c r="A84" s="159" t="s">
        <v>106</v>
      </c>
      <c r="B84" s="160" t="s">
        <v>106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4">IFERROR(G84/F84-1,"-")</f>
        <v>0.21139327385037743</v>
      </c>
      <c r="I84" s="163">
        <f t="shared" si="32"/>
        <v>-0.23971570105535212</v>
      </c>
      <c r="J84" s="162">
        <f t="shared" ref="J84:J91" si="35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6">IFERROR(O84/N84-1,"-")</f>
        <v>0.3346181172291296</v>
      </c>
      <c r="Q84" s="163">
        <f t="shared" si="9"/>
        <v>0.37955788932545076</v>
      </c>
      <c r="R84" s="162">
        <f t="shared" ref="R84:R91" si="37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38">IFERROR(W84/V84-1,"-")</f>
        <v>0.32305884625289716</v>
      </c>
      <c r="Y84" s="163">
        <f t="shared" si="10"/>
        <v>0.2893556280587275</v>
      </c>
      <c r="Z84" s="162">
        <f t="shared" si="33"/>
        <v>7.7705915563303302E-3</v>
      </c>
    </row>
    <row r="85" spans="1:26" x14ac:dyDescent="0.25">
      <c r="A85" s="159" t="s">
        <v>109</v>
      </c>
      <c r="B85" s="160" t="s">
        <v>109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4"/>
        <v>0.13313161875945534</v>
      </c>
      <c r="I85" s="163">
        <f t="shared" si="32"/>
        <v>-0.28150031176555235</v>
      </c>
      <c r="J85" s="162">
        <f t="shared" si="35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6"/>
        <v>0.14809889092074946</v>
      </c>
      <c r="Q85" s="163">
        <f t="shared" si="9"/>
        <v>-0.17603245214842089</v>
      </c>
      <c r="R85" s="162">
        <f t="shared" si="37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38"/>
        <v>0.14606810764209621</v>
      </c>
      <c r="Y85" s="163">
        <f t="shared" si="10"/>
        <v>-0.19194448263635111</v>
      </c>
      <c r="Z85" s="162">
        <f t="shared" si="33"/>
        <v>2.403619745849235E-2</v>
      </c>
    </row>
    <row r="86" spans="1:26" x14ac:dyDescent="0.25">
      <c r="A86" s="159" t="s">
        <v>112</v>
      </c>
      <c r="B86" s="160" t="s">
        <v>112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4"/>
        <v>-9.4548551959114158E-2</v>
      </c>
      <c r="I86" s="163">
        <f t="shared" si="32"/>
        <v>-2.4233523040205651E-2</v>
      </c>
      <c r="J86" s="162">
        <f t="shared" si="35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6"/>
        <v>0.61620225500422188</v>
      </c>
      <c r="Q86" s="163">
        <f t="shared" si="9"/>
        <v>1.0820962375223959</v>
      </c>
      <c r="R86" s="162">
        <f t="shared" si="37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38"/>
        <v>0.45575510518017159</v>
      </c>
      <c r="Y86" s="163">
        <f t="shared" si="10"/>
        <v>0.79615658362989317</v>
      </c>
      <c r="Z86" s="162">
        <f t="shared" si="33"/>
        <v>8.8200896540477532E-3</v>
      </c>
    </row>
    <row r="87" spans="1:26" x14ac:dyDescent="0.25">
      <c r="A87" s="159" t="s">
        <v>119</v>
      </c>
      <c r="B87" s="160" t="s">
        <v>119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4"/>
        <v>1.7652250661959412E-2</v>
      </c>
      <c r="I87" s="163">
        <f t="shared" si="32"/>
        <v>-0.38010752688172045</v>
      </c>
      <c r="J87" s="162">
        <f t="shared" si="35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6"/>
        <v>0.4942991281019451</v>
      </c>
      <c r="Q87" s="163">
        <f t="shared" ref="Q87:Q150" si="39">IFERROR(O87/K87-1,"-")</f>
        <v>0.54009216589861753</v>
      </c>
      <c r="R87" s="162">
        <f t="shared" si="37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38"/>
        <v>0.39796646450231887</v>
      </c>
      <c r="Y87" s="163">
        <f t="shared" ref="Y87:Y150" si="40">IFERROR(W87/S87-1,"-")</f>
        <v>0.26403225806451602</v>
      </c>
      <c r="Z87" s="162">
        <f t="shared" si="33"/>
        <v>2.0753152127171181E-3</v>
      </c>
    </row>
    <row r="88" spans="1:26" x14ac:dyDescent="0.25">
      <c r="A88" s="159" t="s">
        <v>115</v>
      </c>
      <c r="B88" s="160" t="s">
        <v>115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4"/>
        <v>-0.1596091205211726</v>
      </c>
      <c r="I88" s="163">
        <f t="shared" si="32"/>
        <v>-0.17484008528784645</v>
      </c>
      <c r="J88" s="162">
        <f t="shared" si="35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6"/>
        <v>0.32003844305622287</v>
      </c>
      <c r="Q88" s="163">
        <f t="shared" si="39"/>
        <v>0.17972943955336063</v>
      </c>
      <c r="R88" s="162">
        <f t="shared" si="37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38"/>
        <v>0.23313004131418458</v>
      </c>
      <c r="Y88" s="163">
        <f t="shared" si="40"/>
        <v>0.12028596961572835</v>
      </c>
      <c r="Z88" s="162">
        <f t="shared" si="33"/>
        <v>2.5338651507967307E-3</v>
      </c>
    </row>
    <row r="89" spans="1:26" x14ac:dyDescent="0.25">
      <c r="A89" s="159" t="s">
        <v>124</v>
      </c>
      <c r="B89" s="160" t="s">
        <v>124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4"/>
        <v>4.8498845265589008E-2</v>
      </c>
      <c r="I89" s="163">
        <f t="shared" si="32"/>
        <v>-0.43532338308457708</v>
      </c>
      <c r="J89" s="162">
        <f t="shared" si="35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6"/>
        <v>0.13516260162601634</v>
      </c>
      <c r="Q89" s="163">
        <f t="shared" si="39"/>
        <v>0.12223710649698583</v>
      </c>
      <c r="R89" s="162">
        <f t="shared" si="37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38"/>
        <v>0.12407680945347122</v>
      </c>
      <c r="Y89" s="163">
        <f t="shared" si="40"/>
        <v>3.9577836411608391E-3</v>
      </c>
      <c r="Z89" s="162">
        <f t="shared" si="33"/>
        <v>5.7964587243162255E-4</v>
      </c>
    </row>
    <row r="90" spans="1:26" x14ac:dyDescent="0.25">
      <c r="A90" s="159" t="s">
        <v>127</v>
      </c>
      <c r="B90" s="160" t="s">
        <v>127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4"/>
        <v>3.1914893617021267E-2</v>
      </c>
      <c r="I90" s="163">
        <f t="shared" si="32"/>
        <v>-0.67245537867824412</v>
      </c>
      <c r="J90" s="162">
        <f t="shared" si="35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6"/>
        <v>0.22631578947368425</v>
      </c>
      <c r="Q90" s="163">
        <f t="shared" si="39"/>
        <v>-0.22879602813405042</v>
      </c>
      <c r="R90" s="162">
        <f t="shared" si="37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38"/>
        <v>0.19172525689561914</v>
      </c>
      <c r="Y90" s="163">
        <f t="shared" si="40"/>
        <v>-0.36195164326046037</v>
      </c>
      <c r="Z90" s="162">
        <f t="shared" si="33"/>
        <v>7.1688793136390086E-4</v>
      </c>
    </row>
    <row r="91" spans="1:26" x14ac:dyDescent="0.25">
      <c r="A91" s="165" t="s">
        <v>141</v>
      </c>
      <c r="B91" s="166" t="s">
        <v>141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4"/>
        <v>9.9517490952955479E-2</v>
      </c>
      <c r="I91" s="169">
        <f t="shared" si="32"/>
        <v>-0.27678598675577526</v>
      </c>
      <c r="J91" s="168">
        <f t="shared" si="35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6"/>
        <v>0.35908026399829684</v>
      </c>
      <c r="Q91" s="169">
        <f t="shared" si="39"/>
        <v>0.3919755778456171</v>
      </c>
      <c r="R91" s="168">
        <f t="shared" si="37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38"/>
        <v>0.29827516873349347</v>
      </c>
      <c r="Y91" s="169">
        <f t="shared" si="40"/>
        <v>0.17619314881005121</v>
      </c>
      <c r="Z91" s="168">
        <f t="shared" si="33"/>
        <v>2.7556590821143458E-2</v>
      </c>
    </row>
    <row r="92" spans="1:26" x14ac:dyDescent="0.25">
      <c r="A92" s="1"/>
      <c r="B92" s="151" t="s">
        <v>45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64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2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39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0"/>
        <v>4.0617674951240801E-2</v>
      </c>
      <c r="Z93" s="175">
        <f t="shared" ref="Z93:Z105" si="41">U93/U$9</f>
        <v>1.7999699682082808E-2</v>
      </c>
    </row>
    <row r="94" spans="1:26" x14ac:dyDescent="0.25">
      <c r="A94" s="1" t="s">
        <v>92</v>
      </c>
      <c r="B94" s="155" t="s">
        <v>93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2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39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0"/>
        <v>1.6245049705002845E-2</v>
      </c>
      <c r="Z94" s="157">
        <f t="shared" si="41"/>
        <v>1.1696252645946165E-2</v>
      </c>
    </row>
    <row r="95" spans="1:26" x14ac:dyDescent="0.25">
      <c r="A95" s="159" t="s">
        <v>99</v>
      </c>
      <c r="B95" s="160" t="s">
        <v>99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2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39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0"/>
        <v>-0.37221323030334674</v>
      </c>
      <c r="Z95" s="162">
        <f t="shared" si="41"/>
        <v>5.9207838835842888E-3</v>
      </c>
    </row>
    <row r="96" spans="1:26" x14ac:dyDescent="0.25">
      <c r="A96" s="159" t="s">
        <v>96</v>
      </c>
      <c r="B96" s="160" t="s">
        <v>96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2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39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0"/>
        <v>0.43036847378381382</v>
      </c>
      <c r="Z96" s="162">
        <f t="shared" si="41"/>
        <v>5.7754687623618765E-3</v>
      </c>
    </row>
    <row r="97" spans="1:26" x14ac:dyDescent="0.25">
      <c r="A97" s="1" t="s">
        <v>142</v>
      </c>
      <c r="B97" s="155" t="s">
        <v>103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2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39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0"/>
        <v>8.882139812446721E-2</v>
      </c>
      <c r="Z97" s="157">
        <f t="shared" si="41"/>
        <v>6.3034470361366416E-3</v>
      </c>
    </row>
    <row r="98" spans="1:26" x14ac:dyDescent="0.25">
      <c r="A98" s="159" t="s">
        <v>106</v>
      </c>
      <c r="B98" s="160" t="s">
        <v>106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2">IFERROR(G98/F98-1,"-")</f>
        <v>2.46</v>
      </c>
      <c r="I98" s="163">
        <f t="shared" si="32"/>
        <v>-0.17619047619047623</v>
      </c>
      <c r="J98" s="162">
        <f t="shared" ref="J98:J105" si="43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4">IFERROR(O98/N98-1,"-")</f>
        <v>0.11432214194645129</v>
      </c>
      <c r="Q98" s="163">
        <f t="shared" si="39"/>
        <v>0.18588873812754403</v>
      </c>
      <c r="R98" s="162">
        <f t="shared" ref="R98:R105" si="45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6">IFERROR(W98/V98-1,"-")</f>
        <v>0.16312942155638788</v>
      </c>
      <c r="Y98" s="163">
        <f t="shared" si="40"/>
        <v>0.15448161916563397</v>
      </c>
      <c r="Z98" s="162">
        <f t="shared" si="41"/>
        <v>4.9568602461422869E-4</v>
      </c>
    </row>
    <row r="99" spans="1:26" x14ac:dyDescent="0.25">
      <c r="A99" s="159" t="s">
        <v>109</v>
      </c>
      <c r="B99" s="160" t="s">
        <v>109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2"/>
        <v>0.64432989690721643</v>
      </c>
      <c r="I99" s="163">
        <f t="shared" si="32"/>
        <v>-0.42105263157894735</v>
      </c>
      <c r="J99" s="162">
        <f t="shared" si="43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4"/>
        <v>6.2956204379561953E-2</v>
      </c>
      <c r="Q99" s="163">
        <f t="shared" si="39"/>
        <v>4.2039355992844474E-2</v>
      </c>
      <c r="R99" s="162">
        <f t="shared" si="45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6"/>
        <v>9.5347501435956383E-2</v>
      </c>
      <c r="Y99" s="163">
        <f t="shared" si="40"/>
        <v>-2.3303457106274017E-2</v>
      </c>
      <c r="Z99" s="162">
        <f t="shared" si="41"/>
        <v>1.2889989456580648E-3</v>
      </c>
    </row>
    <row r="100" spans="1:26" x14ac:dyDescent="0.25">
      <c r="A100" s="159" t="s">
        <v>112</v>
      </c>
      <c r="B100" s="160" t="s">
        <v>112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2"/>
        <v>1.2283236994219653</v>
      </c>
      <c r="I100" s="163">
        <f t="shared" si="32"/>
        <v>-0.34102564102564104</v>
      </c>
      <c r="J100" s="162">
        <f t="shared" si="43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4"/>
        <v>1.5655577299412915E-2</v>
      </c>
      <c r="Q100" s="163">
        <f t="shared" si="39"/>
        <v>0.16020864381520128</v>
      </c>
      <c r="R100" s="162">
        <f t="shared" si="45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6"/>
        <v>0.13862837045720977</v>
      </c>
      <c r="Y100" s="163">
        <f t="shared" si="40"/>
        <v>8.0435910742087113E-3</v>
      </c>
      <c r="Z100" s="162">
        <f t="shared" si="41"/>
        <v>1.905780904624304E-3</v>
      </c>
    </row>
    <row r="101" spans="1:26" x14ac:dyDescent="0.25">
      <c r="A101" s="159" t="s">
        <v>119</v>
      </c>
      <c r="B101" s="160" t="s">
        <v>119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2"/>
        <v>0.8125</v>
      </c>
      <c r="I101" s="163">
        <f t="shared" si="32"/>
        <v>3.5714285714285809E-2</v>
      </c>
      <c r="J101" s="162">
        <f t="shared" si="43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4"/>
        <v>-0.22807017543859653</v>
      </c>
      <c r="Q101" s="163">
        <f t="shared" si="39"/>
        <v>0.36858475894245712</v>
      </c>
      <c r="R101" s="162">
        <f t="shared" si="45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6"/>
        <v>-0.19965870307167233</v>
      </c>
      <c r="Y101" s="163">
        <f t="shared" si="40"/>
        <v>0.3419170243204579</v>
      </c>
      <c r="Z101" s="162">
        <f t="shared" si="41"/>
        <v>2.3250419395585972E-4</v>
      </c>
    </row>
    <row r="102" spans="1:26" x14ac:dyDescent="0.25">
      <c r="A102" s="159" t="s">
        <v>115</v>
      </c>
      <c r="B102" s="160" t="s">
        <v>115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2"/>
        <v>4.8</v>
      </c>
      <c r="I102" s="163">
        <f t="shared" si="32"/>
        <v>-0.17924528301886788</v>
      </c>
      <c r="J102" s="162">
        <f t="shared" si="43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4"/>
        <v>-0.15592203898050971</v>
      </c>
      <c r="Q102" s="163">
        <f t="shared" si="39"/>
        <v>0.36319612590799033</v>
      </c>
      <c r="R102" s="162">
        <f t="shared" si="45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6"/>
        <v>-4.692082111436946E-2</v>
      </c>
      <c r="Y102" s="163">
        <f t="shared" si="40"/>
        <v>0.25240847784200393</v>
      </c>
      <c r="Z102" s="162">
        <f t="shared" si="41"/>
        <v>2.728695054065298E-4</v>
      </c>
    </row>
    <row r="103" spans="1:26" x14ac:dyDescent="0.25">
      <c r="A103" s="159" t="s">
        <v>124</v>
      </c>
      <c r="B103" s="160" t="s">
        <v>124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2"/>
        <v>1.2000000000000002</v>
      </c>
      <c r="I103" s="163">
        <f t="shared" si="32"/>
        <v>-0.47619047619047616</v>
      </c>
      <c r="J103" s="162">
        <f t="shared" si="43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4"/>
        <v>-0.49615384615384617</v>
      </c>
      <c r="Q103" s="163">
        <f t="shared" si="39"/>
        <v>0.15929203539823011</v>
      </c>
      <c r="R103" s="162">
        <f t="shared" si="45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6"/>
        <v>-0.43333333333333335</v>
      </c>
      <c r="Y103" s="163">
        <f t="shared" si="40"/>
        <v>-1.2903225806451646E-2</v>
      </c>
      <c r="Z103" s="162">
        <f t="shared" si="41"/>
        <v>5.651143603093813E-5</v>
      </c>
    </row>
    <row r="104" spans="1:26" x14ac:dyDescent="0.25">
      <c r="A104" s="159" t="s">
        <v>127</v>
      </c>
      <c r="B104" s="160" t="s">
        <v>127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2"/>
        <v>-9.0909090909090939E-2</v>
      </c>
      <c r="I104" s="163">
        <f t="shared" si="32"/>
        <v>-0.83333333333333337</v>
      </c>
      <c r="J104" s="162">
        <f t="shared" si="43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4"/>
        <v>0.65605095541401282</v>
      </c>
      <c r="Q104" s="163">
        <f t="shared" si="39"/>
        <v>0.23222748815165883</v>
      </c>
      <c r="R104" s="162">
        <f t="shared" si="45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6"/>
        <v>0.60714285714285721</v>
      </c>
      <c r="Y104" s="163">
        <f t="shared" si="40"/>
        <v>-3.6900369003689537E-3</v>
      </c>
      <c r="Z104" s="162">
        <f t="shared" si="41"/>
        <v>5.1667598656857714E-5</v>
      </c>
    </row>
    <row r="105" spans="1:26" x14ac:dyDescent="0.25">
      <c r="A105" s="165" t="s">
        <v>141</v>
      </c>
      <c r="B105" s="166" t="s">
        <v>141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2"/>
        <v>0.53171641791044766</v>
      </c>
      <c r="I105" s="169">
        <f t="shared" si="32"/>
        <v>-0.54031354983202684</v>
      </c>
      <c r="J105" s="168">
        <f t="shared" si="43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4"/>
        <v>0.28067014952260849</v>
      </c>
      <c r="Q105" s="169">
        <f t="shared" si="39"/>
        <v>0.3782473827064754</v>
      </c>
      <c r="R105" s="168">
        <f t="shared" si="45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6"/>
        <v>0.30277640873993761</v>
      </c>
      <c r="Y105" s="169">
        <f t="shared" si="40"/>
        <v>0.14199308755760365</v>
      </c>
      <c r="Z105" s="168">
        <f t="shared" si="41"/>
        <v>1.9994284271898587E-3</v>
      </c>
    </row>
    <row r="106" spans="1:26" x14ac:dyDescent="0.25">
      <c r="A106" s="1"/>
      <c r="B106" s="151" t="s">
        <v>46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64</v>
      </c>
      <c r="C107" s="174" t="str">
        <f>IFERROR(C108+C111,"nd")</f>
        <v>nd</v>
      </c>
      <c r="D107" s="174" t="str">
        <f>IFERROR(D108+D111,"nd")</f>
        <v>nd</v>
      </c>
      <c r="E107" s="174" t="str">
        <f>IFERROR(E108+E111,"nd")</f>
        <v>nd</v>
      </c>
      <c r="F107" s="174" t="str">
        <f>IFERROR(F108+F111,"nd")</f>
        <v>nd</v>
      </c>
      <c r="G107" s="174" t="str">
        <f>IFERROR(G108+G111,"nd")</f>
        <v>nd</v>
      </c>
      <c r="H107" s="175" t="str">
        <f>IFERROR(G107/F107-1,"-")</f>
        <v>-</v>
      </c>
      <c r="I107" s="175" t="str">
        <f t="shared" si="32"/>
        <v>-</v>
      </c>
      <c r="J107" s="175" t="str">
        <f>IFERROR(I107/H107-1,"-")</f>
        <v>-</v>
      </c>
      <c r="K107" s="174">
        <f>K108+K111</f>
        <v>82594</v>
      </c>
      <c r="L107" s="174" t="str">
        <f>IFERROR(L108+L111,"nd")</f>
        <v>nd</v>
      </c>
      <c r="M107" s="174" t="str">
        <f>IFERROR(M108+M111,"nd")</f>
        <v>nd</v>
      </c>
      <c r="N107" s="174" t="str">
        <f>IFERROR(N108+N111,"nd")</f>
        <v>nd</v>
      </c>
      <c r="O107" s="174" t="str">
        <f>IFERROR(O108+O111,"nd")</f>
        <v>nd</v>
      </c>
      <c r="P107" s="175" t="str">
        <f>IFERROR(O107/N107-1,"-")</f>
        <v>-</v>
      </c>
      <c r="Q107" s="175" t="str">
        <f t="shared" si="39"/>
        <v>-</v>
      </c>
      <c r="R107" s="175" t="str">
        <f>IFERROR(Q107/P107-1,"-")</f>
        <v>-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0"/>
        <v>1.6728454851441992</v>
      </c>
      <c r="Z107" s="175">
        <f t="shared" ref="Z107:Z119" si="47">U107/U$9</f>
        <v>5.166598404439969E-2</v>
      </c>
    </row>
    <row r="108" spans="1:26" x14ac:dyDescent="0.25">
      <c r="A108" s="1" t="s">
        <v>92</v>
      </c>
      <c r="B108" s="155" t="s">
        <v>93</v>
      </c>
      <c r="C108" s="156" t="s">
        <v>292</v>
      </c>
      <c r="D108" s="156" t="s">
        <v>292</v>
      </c>
      <c r="E108" s="156" t="s">
        <v>292</v>
      </c>
      <c r="F108" s="156" t="s">
        <v>292</v>
      </c>
      <c r="G108" s="156" t="s">
        <v>292</v>
      </c>
      <c r="H108" s="157" t="str">
        <f>IFERROR(G108/F108-1,"-")</f>
        <v>-</v>
      </c>
      <c r="I108" s="158" t="str">
        <f t="shared" si="32"/>
        <v>-</v>
      </c>
      <c r="J108" s="157" t="str">
        <f>IFERROR(I108/H108-1,"-")</f>
        <v>-</v>
      </c>
      <c r="K108" s="156">
        <v>17569</v>
      </c>
      <c r="L108" s="156" t="s">
        <v>292</v>
      </c>
      <c r="M108" s="156" t="s">
        <v>292</v>
      </c>
      <c r="N108" s="156" t="s">
        <v>292</v>
      </c>
      <c r="O108" s="156" t="s">
        <v>292</v>
      </c>
      <c r="P108" s="157" t="str">
        <f>IFERROR(O108/N108-1,"-")</f>
        <v>-</v>
      </c>
      <c r="Q108" s="158" t="str">
        <f t="shared" si="39"/>
        <v>-</v>
      </c>
      <c r="R108" s="157" t="str">
        <f>IFERROR(Q108/P108-1,"-")</f>
        <v>-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0"/>
        <v>1.7629916329899253</v>
      </c>
      <c r="Z108" s="157">
        <f t="shared" si="47"/>
        <v>2.134463849096167E-2</v>
      </c>
    </row>
    <row r="109" spans="1:26" x14ac:dyDescent="0.25">
      <c r="A109" s="159" t="s">
        <v>99</v>
      </c>
      <c r="B109" s="160" t="s">
        <v>99</v>
      </c>
      <c r="C109" s="161" t="s">
        <v>292</v>
      </c>
      <c r="D109" s="161" t="s">
        <v>292</v>
      </c>
      <c r="E109" s="161" t="s">
        <v>292</v>
      </c>
      <c r="F109" s="161" t="s">
        <v>292</v>
      </c>
      <c r="G109" s="161" t="s">
        <v>292</v>
      </c>
      <c r="H109" s="162" t="str">
        <f>IFERROR(G109/F109-1,"-")</f>
        <v>-</v>
      </c>
      <c r="I109" s="163" t="str">
        <f t="shared" si="32"/>
        <v>-</v>
      </c>
      <c r="J109" s="162" t="str">
        <f>IFERROR(I109/H109-1,"-")</f>
        <v>-</v>
      </c>
      <c r="K109" s="161">
        <v>3028</v>
      </c>
      <c r="L109" s="161" t="s">
        <v>292</v>
      </c>
      <c r="M109" s="161" t="s">
        <v>292</v>
      </c>
      <c r="N109" s="161" t="s">
        <v>292</v>
      </c>
      <c r="O109" s="161" t="s">
        <v>292</v>
      </c>
      <c r="P109" s="162" t="str">
        <f>IFERROR(O109/N109-1,"-")</f>
        <v>-</v>
      </c>
      <c r="Q109" s="163" t="str">
        <f t="shared" si="39"/>
        <v>-</v>
      </c>
      <c r="R109" s="162" t="str">
        <f>IFERROR(Q109/P109-1,"-")</f>
        <v>-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0"/>
        <v>3.8084544253632764</v>
      </c>
      <c r="Z109" s="162">
        <f t="shared" si="47"/>
        <v>1.0952992711101161E-2</v>
      </c>
    </row>
    <row r="110" spans="1:26" x14ac:dyDescent="0.25">
      <c r="A110" s="159" t="s">
        <v>96</v>
      </c>
      <c r="B110" s="160" t="s">
        <v>96</v>
      </c>
      <c r="C110" s="161" t="s">
        <v>292</v>
      </c>
      <c r="D110" s="161" t="s">
        <v>292</v>
      </c>
      <c r="E110" s="161" t="s">
        <v>292</v>
      </c>
      <c r="F110" s="161" t="s">
        <v>292</v>
      </c>
      <c r="G110" s="161" t="s">
        <v>292</v>
      </c>
      <c r="H110" s="162" t="str">
        <f>IFERROR(G110/F110-1,"-")</f>
        <v>-</v>
      </c>
      <c r="I110" s="163" t="str">
        <f t="shared" si="32"/>
        <v>-</v>
      </c>
      <c r="J110" s="162" t="str">
        <f>IFERROR(I110/H110-1,"-")</f>
        <v>-</v>
      </c>
      <c r="K110" s="161">
        <v>14541</v>
      </c>
      <c r="L110" s="161" t="s">
        <v>292</v>
      </c>
      <c r="M110" s="161" t="s">
        <v>292</v>
      </c>
      <c r="N110" s="161" t="s">
        <v>292</v>
      </c>
      <c r="O110" s="161" t="s">
        <v>292</v>
      </c>
      <c r="P110" s="162" t="str">
        <f>IFERROR(O110/N110-1,"-")</f>
        <v>-</v>
      </c>
      <c r="Q110" s="163" t="str">
        <f t="shared" si="39"/>
        <v>-</v>
      </c>
      <c r="R110" s="162" t="str">
        <f>IFERROR(Q110/P110-1,"-")</f>
        <v>-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0"/>
        <v>1.337046970634757</v>
      </c>
      <c r="Z110" s="162">
        <f t="shared" si="47"/>
        <v>1.0391645779860507E-2</v>
      </c>
    </row>
    <row r="111" spans="1:26" x14ac:dyDescent="0.25">
      <c r="A111" s="1" t="s">
        <v>142</v>
      </c>
      <c r="B111" s="155" t="s">
        <v>103</v>
      </c>
      <c r="C111" s="156" t="s">
        <v>292</v>
      </c>
      <c r="D111" s="156" t="s">
        <v>292</v>
      </c>
      <c r="E111" s="156" t="s">
        <v>292</v>
      </c>
      <c r="F111" s="156" t="s">
        <v>292</v>
      </c>
      <c r="G111" s="156" t="s">
        <v>292</v>
      </c>
      <c r="H111" s="157" t="str">
        <f>IFERROR(G111/F111-1,"-")</f>
        <v>-</v>
      </c>
      <c r="I111" s="158" t="str">
        <f t="shared" si="32"/>
        <v>-</v>
      </c>
      <c r="J111" s="157" t="str">
        <f>IFERROR(I111/H111-1,"-")</f>
        <v>-</v>
      </c>
      <c r="K111" s="156">
        <v>65025</v>
      </c>
      <c r="L111" s="156" t="s">
        <v>292</v>
      </c>
      <c r="M111" s="156" t="s">
        <v>292</v>
      </c>
      <c r="N111" s="156" t="s">
        <v>292</v>
      </c>
      <c r="O111" s="156" t="s">
        <v>292</v>
      </c>
      <c r="P111" s="157" t="str">
        <f>IFERROR(O111/N111-1,"-")</f>
        <v>-</v>
      </c>
      <c r="Q111" s="158" t="str">
        <f t="shared" si="39"/>
        <v>-</v>
      </c>
      <c r="R111" s="157" t="str">
        <f>IFERROR(Q111/P111-1,"-")</f>
        <v>-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0"/>
        <v>1.648489042675894</v>
      </c>
      <c r="Z111" s="157">
        <f t="shared" si="47"/>
        <v>3.0321345553438021E-2</v>
      </c>
    </row>
    <row r="112" spans="1:26" x14ac:dyDescent="0.25">
      <c r="A112" s="159" t="s">
        <v>106</v>
      </c>
      <c r="B112" s="160" t="s">
        <v>106</v>
      </c>
      <c r="C112" s="161" t="s">
        <v>292</v>
      </c>
      <c r="D112" s="161" t="s">
        <v>292</v>
      </c>
      <c r="E112" s="161" t="s">
        <v>292</v>
      </c>
      <c r="F112" s="161" t="s">
        <v>292</v>
      </c>
      <c r="G112" s="161" t="s">
        <v>292</v>
      </c>
      <c r="H112" s="162" t="str">
        <f t="shared" ref="H112:J119" si="48">IFERROR(G112/F112-1,"-")</f>
        <v>-</v>
      </c>
      <c r="I112" s="163" t="str">
        <f t="shared" si="32"/>
        <v>-</v>
      </c>
      <c r="J112" s="162" t="str">
        <f t="shared" si="48"/>
        <v>-</v>
      </c>
      <c r="K112" s="161">
        <v>36612</v>
      </c>
      <c r="L112" s="161" t="s">
        <v>292</v>
      </c>
      <c r="M112" s="161" t="s">
        <v>292</v>
      </c>
      <c r="N112" s="161" t="s">
        <v>292</v>
      </c>
      <c r="O112" s="161" t="s">
        <v>292</v>
      </c>
      <c r="P112" s="162" t="str">
        <f t="shared" ref="P112:P119" si="49">IFERROR(O112/N112-1,"-")</f>
        <v>-</v>
      </c>
      <c r="Q112" s="163" t="str">
        <f t="shared" si="39"/>
        <v>-</v>
      </c>
      <c r="R112" s="162" t="str">
        <f t="shared" ref="R112:R119" si="50">IFERROR(Q112/P112-1,"-")</f>
        <v>-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1">IFERROR(W112/V112-1,"-")</f>
        <v>0.45678408769266388</v>
      </c>
      <c r="Y112" s="163">
        <f t="shared" si="40"/>
        <v>2.0927018463891622</v>
      </c>
      <c r="Z112" s="162">
        <f t="shared" si="47"/>
        <v>1.2383539348912908E-2</v>
      </c>
    </row>
    <row r="113" spans="1:26" x14ac:dyDescent="0.25">
      <c r="A113" s="159" t="s">
        <v>109</v>
      </c>
      <c r="B113" s="160" t="s">
        <v>109</v>
      </c>
      <c r="C113" s="161" t="s">
        <v>292</v>
      </c>
      <c r="D113" s="161" t="s">
        <v>292</v>
      </c>
      <c r="E113" s="161" t="s">
        <v>292</v>
      </c>
      <c r="F113" s="161" t="s">
        <v>292</v>
      </c>
      <c r="G113" s="161" t="s">
        <v>292</v>
      </c>
      <c r="H113" s="162" t="str">
        <f t="shared" si="48"/>
        <v>-</v>
      </c>
      <c r="I113" s="163" t="str">
        <f t="shared" si="32"/>
        <v>-</v>
      </c>
      <c r="J113" s="162" t="str">
        <f t="shared" si="48"/>
        <v>-</v>
      </c>
      <c r="K113" s="161">
        <v>4407</v>
      </c>
      <c r="L113" s="161" t="s">
        <v>292</v>
      </c>
      <c r="M113" s="161" t="s">
        <v>292</v>
      </c>
      <c r="N113" s="161" t="s">
        <v>292</v>
      </c>
      <c r="O113" s="161" t="s">
        <v>292</v>
      </c>
      <c r="P113" s="162" t="str">
        <f t="shared" si="49"/>
        <v>-</v>
      </c>
      <c r="Q113" s="163" t="str">
        <f t="shared" si="39"/>
        <v>-</v>
      </c>
      <c r="R113" s="162" t="str">
        <f t="shared" si="50"/>
        <v>-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1"/>
        <v>0.28342065235761371</v>
      </c>
      <c r="Y113" s="163">
        <f t="shared" si="40"/>
        <v>0.72316768776945772</v>
      </c>
      <c r="Z113" s="162">
        <f t="shared" si="47"/>
        <v>3.6888512624385708E-3</v>
      </c>
    </row>
    <row r="114" spans="1:26" x14ac:dyDescent="0.25">
      <c r="A114" s="159" t="s">
        <v>112</v>
      </c>
      <c r="B114" s="160" t="s">
        <v>112</v>
      </c>
      <c r="C114" s="161" t="s">
        <v>292</v>
      </c>
      <c r="D114" s="161" t="s">
        <v>292</v>
      </c>
      <c r="E114" s="161" t="s">
        <v>292</v>
      </c>
      <c r="F114" s="161" t="s">
        <v>292</v>
      </c>
      <c r="G114" s="161" t="s">
        <v>292</v>
      </c>
      <c r="H114" s="162" t="str">
        <f t="shared" si="48"/>
        <v>-</v>
      </c>
      <c r="I114" s="163" t="str">
        <f t="shared" si="32"/>
        <v>-</v>
      </c>
      <c r="J114" s="162" t="str">
        <f t="shared" si="48"/>
        <v>-</v>
      </c>
      <c r="K114" s="161">
        <v>8908</v>
      </c>
      <c r="L114" s="161" t="s">
        <v>292</v>
      </c>
      <c r="M114" s="161" t="s">
        <v>292</v>
      </c>
      <c r="N114" s="161" t="s">
        <v>292</v>
      </c>
      <c r="O114" s="161" t="s">
        <v>292</v>
      </c>
      <c r="P114" s="162" t="str">
        <f t="shared" si="49"/>
        <v>-</v>
      </c>
      <c r="Q114" s="163" t="str">
        <f t="shared" si="39"/>
        <v>-</v>
      </c>
      <c r="R114" s="162" t="str">
        <f t="shared" si="50"/>
        <v>-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1"/>
        <v>0.39569344755730484</v>
      </c>
      <c r="Y114" s="163">
        <f t="shared" si="40"/>
        <v>0.35339021104625057</v>
      </c>
      <c r="Z114" s="162">
        <f t="shared" si="47"/>
        <v>3.3906861618562874E-3</v>
      </c>
    </row>
    <row r="115" spans="1:26" x14ac:dyDescent="0.25">
      <c r="A115" s="159" t="s">
        <v>119</v>
      </c>
      <c r="B115" s="160" t="s">
        <v>119</v>
      </c>
      <c r="C115" s="161" t="s">
        <v>292</v>
      </c>
      <c r="D115" s="161" t="s">
        <v>292</v>
      </c>
      <c r="E115" s="161" t="s">
        <v>292</v>
      </c>
      <c r="F115" s="161" t="s">
        <v>292</v>
      </c>
      <c r="G115" s="161" t="s">
        <v>292</v>
      </c>
      <c r="H115" s="162" t="str">
        <f t="shared" si="48"/>
        <v>-</v>
      </c>
      <c r="I115" s="163" t="str">
        <f t="shared" si="32"/>
        <v>-</v>
      </c>
      <c r="J115" s="162" t="str">
        <f t="shared" si="48"/>
        <v>-</v>
      </c>
      <c r="K115" s="161">
        <v>1114</v>
      </c>
      <c r="L115" s="161" t="s">
        <v>292</v>
      </c>
      <c r="M115" s="161" t="s">
        <v>292</v>
      </c>
      <c r="N115" s="161" t="s">
        <v>292</v>
      </c>
      <c r="O115" s="161" t="s">
        <v>292</v>
      </c>
      <c r="P115" s="162" t="str">
        <f t="shared" si="49"/>
        <v>-</v>
      </c>
      <c r="Q115" s="163" t="str">
        <f t="shared" si="39"/>
        <v>-</v>
      </c>
      <c r="R115" s="162" t="str">
        <f t="shared" si="50"/>
        <v>-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1"/>
        <v>2.3413640990838092E-2</v>
      </c>
      <c r="Y115" s="163">
        <f t="shared" si="40"/>
        <v>4.4147217235188512</v>
      </c>
      <c r="Z115" s="162">
        <f t="shared" si="47"/>
        <v>1.8993224547921967E-3</v>
      </c>
    </row>
    <row r="116" spans="1:26" x14ac:dyDescent="0.25">
      <c r="A116" s="159" t="s">
        <v>115</v>
      </c>
      <c r="B116" s="160" t="s">
        <v>115</v>
      </c>
      <c r="C116" s="161" t="s">
        <v>292</v>
      </c>
      <c r="D116" s="161" t="s">
        <v>292</v>
      </c>
      <c r="E116" s="161" t="s">
        <v>292</v>
      </c>
      <c r="F116" s="161" t="s">
        <v>292</v>
      </c>
      <c r="G116" s="161" t="s">
        <v>292</v>
      </c>
      <c r="H116" s="162" t="str">
        <f t="shared" si="48"/>
        <v>-</v>
      </c>
      <c r="I116" s="163" t="str">
        <f t="shared" si="32"/>
        <v>-</v>
      </c>
      <c r="J116" s="162" t="str">
        <f t="shared" si="48"/>
        <v>-</v>
      </c>
      <c r="K116" s="161">
        <v>2915</v>
      </c>
      <c r="L116" s="161" t="s">
        <v>292</v>
      </c>
      <c r="M116" s="161" t="s">
        <v>292</v>
      </c>
      <c r="N116" s="161" t="s">
        <v>292</v>
      </c>
      <c r="O116" s="161" t="s">
        <v>292</v>
      </c>
      <c r="P116" s="162" t="str">
        <f t="shared" si="49"/>
        <v>-</v>
      </c>
      <c r="Q116" s="163" t="str">
        <f t="shared" si="39"/>
        <v>-</v>
      </c>
      <c r="R116" s="162" t="str">
        <f t="shared" si="50"/>
        <v>-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1"/>
        <v>0.1387537641880936</v>
      </c>
      <c r="Y116" s="163">
        <f t="shared" si="40"/>
        <v>0.68644939965694673</v>
      </c>
      <c r="Z116" s="162">
        <f t="shared" si="47"/>
        <v>2.244311316657257E-3</v>
      </c>
    </row>
    <row r="117" spans="1:26" x14ac:dyDescent="0.25">
      <c r="A117" s="159" t="s">
        <v>124</v>
      </c>
      <c r="B117" s="160" t="s">
        <v>124</v>
      </c>
      <c r="C117" s="161" t="s">
        <v>292</v>
      </c>
      <c r="D117" s="161" t="s">
        <v>292</v>
      </c>
      <c r="E117" s="161" t="s">
        <v>292</v>
      </c>
      <c r="F117" s="161" t="s">
        <v>292</v>
      </c>
      <c r="G117" s="161" t="s">
        <v>292</v>
      </c>
      <c r="H117" s="162" t="str">
        <f t="shared" si="48"/>
        <v>-</v>
      </c>
      <c r="I117" s="163" t="str">
        <f t="shared" si="32"/>
        <v>-</v>
      </c>
      <c r="J117" s="162" t="str">
        <f t="shared" si="48"/>
        <v>-</v>
      </c>
      <c r="K117" s="161">
        <v>419</v>
      </c>
      <c r="L117" s="161" t="s">
        <v>292</v>
      </c>
      <c r="M117" s="161" t="s">
        <v>292</v>
      </c>
      <c r="N117" s="161" t="s">
        <v>292</v>
      </c>
      <c r="O117" s="161" t="s">
        <v>292</v>
      </c>
      <c r="P117" s="162" t="str">
        <f t="shared" si="49"/>
        <v>-</v>
      </c>
      <c r="Q117" s="163" t="str">
        <f t="shared" si="39"/>
        <v>-</v>
      </c>
      <c r="R117" s="162" t="str">
        <f t="shared" si="50"/>
        <v>-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1"/>
        <v>0.15761353517364207</v>
      </c>
      <c r="Y117" s="163">
        <f t="shared" si="40"/>
        <v>2.1026252983293556</v>
      </c>
      <c r="Z117" s="162">
        <f t="shared" si="47"/>
        <v>1.6576687902408518E-4</v>
      </c>
    </row>
    <row r="118" spans="1:26" x14ac:dyDescent="0.25">
      <c r="A118" s="159" t="s">
        <v>127</v>
      </c>
      <c r="B118" s="160" t="s">
        <v>127</v>
      </c>
      <c r="C118" s="161" t="s">
        <v>292</v>
      </c>
      <c r="D118" s="161" t="s">
        <v>292</v>
      </c>
      <c r="E118" s="161" t="s">
        <v>292</v>
      </c>
      <c r="F118" s="161" t="s">
        <v>292</v>
      </c>
      <c r="G118" s="161" t="s">
        <v>292</v>
      </c>
      <c r="H118" s="162" t="str">
        <f t="shared" si="48"/>
        <v>-</v>
      </c>
      <c r="I118" s="163" t="str">
        <f t="shared" si="32"/>
        <v>-</v>
      </c>
      <c r="J118" s="162" t="str">
        <f t="shared" si="48"/>
        <v>-</v>
      </c>
      <c r="K118" s="161">
        <v>1123</v>
      </c>
      <c r="L118" s="161" t="s">
        <v>292</v>
      </c>
      <c r="M118" s="161" t="s">
        <v>292</v>
      </c>
      <c r="N118" s="161" t="s">
        <v>292</v>
      </c>
      <c r="O118" s="161" t="s">
        <v>292</v>
      </c>
      <c r="P118" s="162" t="str">
        <f t="shared" si="49"/>
        <v>-</v>
      </c>
      <c r="Q118" s="163" t="str">
        <f t="shared" si="39"/>
        <v>-</v>
      </c>
      <c r="R118" s="162" t="str">
        <f t="shared" si="50"/>
        <v>-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1"/>
        <v>-8.333333333333337E-2</v>
      </c>
      <c r="Y118" s="163">
        <f t="shared" si="40"/>
        <v>-0.31433659839715045</v>
      </c>
      <c r="Z118" s="162">
        <f t="shared" si="47"/>
        <v>2.5295595175753256E-4</v>
      </c>
    </row>
    <row r="119" spans="1:26" x14ac:dyDescent="0.25">
      <c r="A119" s="165" t="s">
        <v>141</v>
      </c>
      <c r="B119" s="166" t="s">
        <v>141</v>
      </c>
      <c r="C119" s="167" t="str">
        <f>IFERROR(C111-SUM(C112:C118),"nd")</f>
        <v>nd</v>
      </c>
      <c r="D119" s="167" t="str">
        <f>IFERROR(D111-SUM(D112:D118),"nd")</f>
        <v>nd</v>
      </c>
      <c r="E119" s="167" t="str">
        <f>IFERROR(E111-SUM(E112:E118),"nd")</f>
        <v>nd</v>
      </c>
      <c r="F119" s="167" t="str">
        <f>IFERROR(F111-SUM(F112:F118),"nd")</f>
        <v>nd</v>
      </c>
      <c r="G119" s="167" t="str">
        <f>IFERROR(G111-SUM(G112:G118),"nd")</f>
        <v>nd</v>
      </c>
      <c r="H119" s="168" t="str">
        <f t="shared" si="48"/>
        <v>-</v>
      </c>
      <c r="I119" s="169" t="str">
        <f t="shared" si="32"/>
        <v>-</v>
      </c>
      <c r="J119" s="168" t="str">
        <f t="shared" si="48"/>
        <v>-</v>
      </c>
      <c r="K119" s="167">
        <f>K111-SUM(K112:K118)</f>
        <v>9527</v>
      </c>
      <c r="L119" s="167" t="str">
        <f>IFERROR(L111-SUM(L112:L118),"nd")</f>
        <v>nd</v>
      </c>
      <c r="M119" s="167" t="str">
        <f>IFERROR(M111-SUM(M112:M118),"nd")</f>
        <v>nd</v>
      </c>
      <c r="N119" s="167" t="str">
        <f>IFERROR(N111-SUM(N112:N118),"nd")</f>
        <v>nd</v>
      </c>
      <c r="O119" s="167" t="str">
        <f>IFERROR(O111-SUM(O112:O118),"nd")</f>
        <v>nd</v>
      </c>
      <c r="P119" s="168" t="str">
        <f t="shared" si="49"/>
        <v>-</v>
      </c>
      <c r="Q119" s="169" t="str">
        <f t="shared" si="39"/>
        <v>-</v>
      </c>
      <c r="R119" s="168" t="str">
        <f t="shared" si="50"/>
        <v>-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1"/>
        <v>8.7288800760110696E-2</v>
      </c>
      <c r="Y119" s="169">
        <f t="shared" si="40"/>
        <v>1.7626745040411462</v>
      </c>
      <c r="Z119" s="168">
        <f t="shared" si="47"/>
        <v>6.295912177999183E-3</v>
      </c>
    </row>
    <row r="120" spans="1:26" x14ac:dyDescent="0.25">
      <c r="A120" s="1"/>
      <c r="B120" s="151" t="s">
        <v>47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64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2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39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0"/>
        <v>8.4812739604836374E-2</v>
      </c>
      <c r="Z121" s="175">
        <f t="shared" ref="Z121:Z133" si="52">U121/U$9</f>
        <v>8.8404337710188907E-2</v>
      </c>
    </row>
    <row r="122" spans="1:26" x14ac:dyDescent="0.25">
      <c r="A122" s="1" t="s">
        <v>92</v>
      </c>
      <c r="B122" s="155" t="s">
        <v>93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2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39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0"/>
        <v>0.21880774416939963</v>
      </c>
      <c r="Z122" s="157">
        <f t="shared" si="52"/>
        <v>5.6273011591302838E-2</v>
      </c>
    </row>
    <row r="123" spans="1:26" x14ac:dyDescent="0.25">
      <c r="A123" s="159" t="s">
        <v>99</v>
      </c>
      <c r="B123" s="160" t="s">
        <v>99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2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39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0"/>
        <v>8.2602004060514878E-2</v>
      </c>
      <c r="Z123" s="162">
        <f t="shared" si="52"/>
        <v>2.8657756517517737E-2</v>
      </c>
    </row>
    <row r="124" spans="1:26" x14ac:dyDescent="0.25">
      <c r="A124" s="159" t="s">
        <v>96</v>
      </c>
      <c r="B124" s="160" t="s">
        <v>96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2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39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0"/>
        <v>0.3596485287644331</v>
      </c>
      <c r="Z124" s="162">
        <f t="shared" si="52"/>
        <v>2.7615255073785098E-2</v>
      </c>
    </row>
    <row r="125" spans="1:26" x14ac:dyDescent="0.25">
      <c r="A125" s="1" t="s">
        <v>142</v>
      </c>
      <c r="B125" s="155" t="s">
        <v>103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2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39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0"/>
        <v>-7.5733248232325745E-2</v>
      </c>
      <c r="Z125" s="157">
        <f t="shared" si="52"/>
        <v>3.2131326118886069E-2</v>
      </c>
    </row>
    <row r="126" spans="1:26" x14ac:dyDescent="0.25">
      <c r="A126" s="159" t="s">
        <v>106</v>
      </c>
      <c r="B126" s="160" t="s">
        <v>106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3">IFERROR(G126/F126-1,"-")</f>
        <v>0.22925851703406819</v>
      </c>
      <c r="I126" s="163">
        <f t="shared" si="32"/>
        <v>-1.6356638871071194E-2</v>
      </c>
      <c r="J126" s="162">
        <f t="shared" ref="J126:J133" si="54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5">IFERROR(O126/N126-1,"-")</f>
        <v>0.15588790083535442</v>
      </c>
      <c r="Q126" s="163">
        <f t="shared" si="39"/>
        <v>0.16848270226096429</v>
      </c>
      <c r="R126" s="162">
        <f t="shared" ref="R126:R133" si="56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57">IFERROR(W126/V126-1,"-")</f>
        <v>0.17434708077039418</v>
      </c>
      <c r="Y126" s="163">
        <f t="shared" si="40"/>
        <v>0.11338432122370934</v>
      </c>
      <c r="Z126" s="162">
        <f t="shared" si="52"/>
        <v>1.7954490533258058E-3</v>
      </c>
    </row>
    <row r="127" spans="1:26" x14ac:dyDescent="0.25">
      <c r="A127" s="159" t="s">
        <v>109</v>
      </c>
      <c r="B127" s="160" t="s">
        <v>109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3"/>
        <v>8.6169442433019494E-2</v>
      </c>
      <c r="I127" s="163">
        <f t="shared" si="32"/>
        <v>0.1013215859030836</v>
      </c>
      <c r="J127" s="162">
        <f t="shared" si="54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5"/>
        <v>0.23855015453779149</v>
      </c>
      <c r="Q127" s="163">
        <f t="shared" si="39"/>
        <v>0.61346998535871156</v>
      </c>
      <c r="R127" s="162">
        <f t="shared" si="56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57"/>
        <v>0.18248823372702239</v>
      </c>
      <c r="Y127" s="163">
        <f t="shared" si="40"/>
        <v>0.39434554973822</v>
      </c>
      <c r="Z127" s="162">
        <f t="shared" si="52"/>
        <v>3.936425172669347E-3</v>
      </c>
    </row>
    <row r="128" spans="1:26" x14ac:dyDescent="0.25">
      <c r="A128" s="159" t="s">
        <v>112</v>
      </c>
      <c r="B128" s="160" t="s">
        <v>112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3"/>
        <v>6.3452676355902238E-2</v>
      </c>
      <c r="I128" s="163">
        <f t="shared" si="32"/>
        <v>-1.4454664914586024E-2</v>
      </c>
      <c r="J128" s="162">
        <f t="shared" si="54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5"/>
        <v>9.2933543748903169E-3</v>
      </c>
      <c r="Q128" s="163">
        <f t="shared" si="39"/>
        <v>0.57053206002728518</v>
      </c>
      <c r="R128" s="162">
        <f t="shared" si="56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57"/>
        <v>2.7217268887846036E-2</v>
      </c>
      <c r="Y128" s="163">
        <f t="shared" si="40"/>
        <v>0.30511253540020866</v>
      </c>
      <c r="Z128" s="162">
        <f t="shared" si="52"/>
        <v>3.8395484251877391E-3</v>
      </c>
    </row>
    <row r="129" spans="1:26" x14ac:dyDescent="0.25">
      <c r="A129" s="159" t="s">
        <v>119</v>
      </c>
      <c r="B129" s="160" t="s">
        <v>119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3"/>
        <v>-0.18976279650436956</v>
      </c>
      <c r="I129" s="163">
        <f t="shared" si="32"/>
        <v>-0.20853658536585362</v>
      </c>
      <c r="J129" s="162">
        <f t="shared" si="54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5"/>
        <v>0.12189616252821667</v>
      </c>
      <c r="Q129" s="163">
        <f t="shared" si="39"/>
        <v>0.9005736137667304</v>
      </c>
      <c r="R129" s="162">
        <f t="shared" si="56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57"/>
        <v>2.4873688301593422E-2</v>
      </c>
      <c r="Y129" s="163">
        <f t="shared" si="40"/>
        <v>0.41318327974276525</v>
      </c>
      <c r="Z129" s="162">
        <f t="shared" si="52"/>
        <v>7.1742613551657643E-4</v>
      </c>
    </row>
    <row r="130" spans="1:26" x14ac:dyDescent="0.25">
      <c r="A130" s="159" t="s">
        <v>115</v>
      </c>
      <c r="B130" s="160" t="s">
        <v>115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3"/>
        <v>-0.1716535433070866</v>
      </c>
      <c r="I130" s="163">
        <f t="shared" si="32"/>
        <v>-0.20783132530120485</v>
      </c>
      <c r="J130" s="162">
        <f t="shared" si="54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5"/>
        <v>0.17235636969192347</v>
      </c>
      <c r="Q130" s="163">
        <f t="shared" si="39"/>
        <v>0.71707317073170729</v>
      </c>
      <c r="R130" s="162">
        <f t="shared" si="56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57"/>
        <v>5.3376906318082895E-2</v>
      </c>
      <c r="Y130" s="163">
        <f t="shared" si="40"/>
        <v>0.30323450134770891</v>
      </c>
      <c r="Z130" s="162">
        <f t="shared" si="52"/>
        <v>7.3034303518079084E-4</v>
      </c>
    </row>
    <row r="131" spans="1:26" x14ac:dyDescent="0.25">
      <c r="A131" s="159" t="s">
        <v>124</v>
      </c>
      <c r="B131" s="160" t="s">
        <v>124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3"/>
        <v>-0.18799999999999994</v>
      </c>
      <c r="I131" s="163">
        <f t="shared" si="32"/>
        <v>-0.52235294117647058</v>
      </c>
      <c r="J131" s="162">
        <f t="shared" si="54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5"/>
        <v>0.37939393939393939</v>
      </c>
      <c r="Q131" s="163">
        <f t="shared" si="39"/>
        <v>-5.0083472454090172E-2</v>
      </c>
      <c r="R131" s="162">
        <f t="shared" si="56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57"/>
        <v>0.24744186046511629</v>
      </c>
      <c r="Y131" s="163">
        <f t="shared" si="40"/>
        <v>-0.17375231053604434</v>
      </c>
      <c r="Z131" s="162">
        <f t="shared" si="52"/>
        <v>2.9870330473495866E-4</v>
      </c>
    </row>
    <row r="132" spans="1:26" x14ac:dyDescent="0.25">
      <c r="A132" s="159" t="s">
        <v>127</v>
      </c>
      <c r="B132" s="160" t="s">
        <v>127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3"/>
        <v>0.41501976284584985</v>
      </c>
      <c r="I132" s="163">
        <f t="shared" si="32"/>
        <v>-0.27676767676767677</v>
      </c>
      <c r="J132" s="162">
        <f t="shared" si="54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5"/>
        <v>0.28492647058823528</v>
      </c>
      <c r="Q132" s="163">
        <f t="shared" si="39"/>
        <v>-4.0713632204940509E-2</v>
      </c>
      <c r="R132" s="162">
        <f t="shared" si="56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57"/>
        <v>0.3023872679045092</v>
      </c>
      <c r="Y132" s="163">
        <f t="shared" si="40"/>
        <v>-8.4296904140246154E-2</v>
      </c>
      <c r="Z132" s="162">
        <f t="shared" si="52"/>
        <v>4.9460961630887754E-4</v>
      </c>
    </row>
    <row r="133" spans="1:26" x14ac:dyDescent="0.25">
      <c r="A133" s="165" t="s">
        <v>141</v>
      </c>
      <c r="B133" s="166" t="s">
        <v>141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3"/>
        <v>-0.32844199330313173</v>
      </c>
      <c r="I133" s="169">
        <f t="shared" si="32"/>
        <v>-0.56350950562229285</v>
      </c>
      <c r="J133" s="168">
        <f t="shared" si="54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5"/>
        <v>0.12821952680443238</v>
      </c>
      <c r="Q133" s="169">
        <f t="shared" si="39"/>
        <v>0.58340776545999051</v>
      </c>
      <c r="R133" s="168">
        <f t="shared" si="56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57"/>
        <v>-0.11508727743379854</v>
      </c>
      <c r="Y133" s="169">
        <f t="shared" si="40"/>
        <v>-0.23226100151745066</v>
      </c>
      <c r="Z133" s="168">
        <f t="shared" si="52"/>
        <v>2.0318821375961974E-2</v>
      </c>
    </row>
    <row r="134" spans="1:26" x14ac:dyDescent="0.25">
      <c r="A134" s="1"/>
      <c r="B134" s="151" t="s">
        <v>48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64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2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39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0"/>
        <v>0.27533310690044943</v>
      </c>
      <c r="Z135" s="175">
        <f t="shared" ref="Z135:Z147" si="58">U135/U$9</f>
        <v>6.2749222160448342E-2</v>
      </c>
    </row>
    <row r="136" spans="1:26" x14ac:dyDescent="0.25">
      <c r="A136" s="1" t="s">
        <v>92</v>
      </c>
      <c r="B136" s="155" t="s">
        <v>93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2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39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0"/>
        <v>-0.34145509339550228</v>
      </c>
      <c r="Z136" s="157">
        <f t="shared" si="58"/>
        <v>2.0327970846557457E-2</v>
      </c>
    </row>
    <row r="137" spans="1:26" x14ac:dyDescent="0.25">
      <c r="A137" s="159" t="s">
        <v>99</v>
      </c>
      <c r="B137" s="160" t="s">
        <v>99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2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39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0"/>
        <v>-0.14781393724166036</v>
      </c>
      <c r="Z137" s="162">
        <f t="shared" si="58"/>
        <v>1.5889939403594452E-2</v>
      </c>
    </row>
    <row r="138" spans="1:26" x14ac:dyDescent="0.25">
      <c r="A138" s="159" t="s">
        <v>96</v>
      </c>
      <c r="B138" s="160" t="s">
        <v>96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59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39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0"/>
        <v>-0.52628361858190709</v>
      </c>
      <c r="Z138" s="162">
        <f t="shared" si="58"/>
        <v>4.4380314429630077E-3</v>
      </c>
    </row>
    <row r="139" spans="1:26" x14ac:dyDescent="0.25">
      <c r="A139" s="1" t="s">
        <v>142</v>
      </c>
      <c r="B139" s="155" t="s">
        <v>103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59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39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0"/>
        <v>0.42554561568714333</v>
      </c>
      <c r="Z139" s="157">
        <f t="shared" si="58"/>
        <v>4.2421251313890886E-2</v>
      </c>
    </row>
    <row r="140" spans="1:26" x14ac:dyDescent="0.25">
      <c r="A140" s="159" t="s">
        <v>106</v>
      </c>
      <c r="B140" s="160" t="s">
        <v>106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0">IFERROR(G140/F140-1,"-")</f>
        <v>-5.1870979432816933E-2</v>
      </c>
      <c r="I140" s="163">
        <f t="shared" si="59"/>
        <v>0.65866222856237111</v>
      </c>
      <c r="J140" s="162">
        <f t="shared" ref="J140:J147" si="61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2">IFERROR(O140/N140-1,"-")</f>
        <v>0.14313062875597216</v>
      </c>
      <c r="Q140" s="163">
        <f t="shared" si="39"/>
        <v>0.19033091230563892</v>
      </c>
      <c r="R140" s="162">
        <f t="shared" ref="R140:R147" si="63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4">IFERROR(W140/V140-1,"-")</f>
        <v>9.0729807048511857E-2</v>
      </c>
      <c r="Y140" s="163">
        <f t="shared" si="40"/>
        <v>0.27438235168617631</v>
      </c>
      <c r="Z140" s="162">
        <f t="shared" si="58"/>
        <v>1.1949208597703698E-2</v>
      </c>
    </row>
    <row r="141" spans="1:26" x14ac:dyDescent="0.25">
      <c r="A141" s="159" t="s">
        <v>109</v>
      </c>
      <c r="B141" s="160" t="s">
        <v>109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0"/>
        <v>0.21056020605280112</v>
      </c>
      <c r="I141" s="163">
        <f t="shared" si="59"/>
        <v>-0.13244116289801566</v>
      </c>
      <c r="J141" s="162">
        <f t="shared" si="61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2"/>
        <v>0.35236105307145849</v>
      </c>
      <c r="Q141" s="163">
        <f t="shared" si="39"/>
        <v>0.5662568967186139</v>
      </c>
      <c r="R141" s="162">
        <f t="shared" si="63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4"/>
        <v>0.33607042461902648</v>
      </c>
      <c r="Y141" s="163">
        <f t="shared" si="40"/>
        <v>0.44511121779484708</v>
      </c>
      <c r="Z141" s="162">
        <f t="shared" si="58"/>
        <v>4.1452483839074803E-3</v>
      </c>
    </row>
    <row r="142" spans="1:26" x14ac:dyDescent="0.25">
      <c r="A142" s="159" t="s">
        <v>112</v>
      </c>
      <c r="B142" s="160" t="s">
        <v>112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0"/>
        <v>-0.13246172372269049</v>
      </c>
      <c r="I142" s="163">
        <f t="shared" si="59"/>
        <v>5.1350364963503647</v>
      </c>
      <c r="J142" s="162">
        <f t="shared" si="61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2"/>
        <v>-6.8889147919337868E-2</v>
      </c>
      <c r="Q142" s="163">
        <f t="shared" si="39"/>
        <v>4.2955999477738649E-2</v>
      </c>
      <c r="R142" s="162">
        <f t="shared" si="63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4"/>
        <v>-8.4976709764485681E-2</v>
      </c>
      <c r="Y142" s="163">
        <f t="shared" si="40"/>
        <v>0.30229244114002474</v>
      </c>
      <c r="Z142" s="162">
        <f t="shared" si="58"/>
        <v>7.0171057425844887E-3</v>
      </c>
    </row>
    <row r="143" spans="1:26" x14ac:dyDescent="0.25">
      <c r="A143" s="159" t="s">
        <v>119</v>
      </c>
      <c r="B143" s="160" t="s">
        <v>119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0"/>
        <v>-0.18329519450800913</v>
      </c>
      <c r="I143" s="163">
        <f t="shared" si="59"/>
        <v>5.9435797665369652</v>
      </c>
      <c r="J143" s="162">
        <f t="shared" si="61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2"/>
        <v>-4.0554414784394255E-2</v>
      </c>
      <c r="Q143" s="163">
        <f t="shared" si="39"/>
        <v>0.90132248219735511</v>
      </c>
      <c r="R143" s="162">
        <f t="shared" si="63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4"/>
        <v>-0.11601742075973864</v>
      </c>
      <c r="Y143" s="163">
        <f t="shared" si="40"/>
        <v>1.9463709677419354</v>
      </c>
      <c r="Z143" s="162">
        <f t="shared" si="58"/>
        <v>2.0231094099075848E-3</v>
      </c>
    </row>
    <row r="144" spans="1:26" x14ac:dyDescent="0.25">
      <c r="A144" s="159" t="s">
        <v>115</v>
      </c>
      <c r="B144" s="160" t="s">
        <v>115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0"/>
        <v>1.7701149425287355</v>
      </c>
      <c r="I144" s="163">
        <f t="shared" si="59"/>
        <v>4.2850877192982457</v>
      </c>
      <c r="J144" s="162">
        <f t="shared" si="61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2"/>
        <v>7.4392868121733846E-2</v>
      </c>
      <c r="Q144" s="163">
        <f t="shared" si="39"/>
        <v>6.1987237921604432E-2</v>
      </c>
      <c r="R144" s="162">
        <f t="shared" si="63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4"/>
        <v>0.27440347071583515</v>
      </c>
      <c r="Y144" s="163">
        <f t="shared" si="40"/>
        <v>0.33560670645069623</v>
      </c>
      <c r="Z144" s="162">
        <f t="shared" si="58"/>
        <v>1.5177357105451955E-3</v>
      </c>
    </row>
    <row r="145" spans="1:26" x14ac:dyDescent="0.25">
      <c r="A145" s="159" t="s">
        <v>124</v>
      </c>
      <c r="B145" s="160" t="s">
        <v>124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0"/>
        <v>0.759493670886076</v>
      </c>
      <c r="I145" s="163">
        <f t="shared" si="59"/>
        <v>-0.6095505617977528</v>
      </c>
      <c r="J145" s="162">
        <f t="shared" si="61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2"/>
        <v>9.9079971691436564E-2</v>
      </c>
      <c r="Q145" s="163">
        <f t="shared" si="39"/>
        <v>1.6322033898305084</v>
      </c>
      <c r="R145" s="162">
        <f t="shared" si="63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4"/>
        <v>0.11703958691910499</v>
      </c>
      <c r="Y145" s="163">
        <f t="shared" si="40"/>
        <v>1.1126302083333335</v>
      </c>
      <c r="Z145" s="162">
        <f t="shared" si="58"/>
        <v>6.4423037075269469E-4</v>
      </c>
    </row>
    <row r="146" spans="1:26" x14ac:dyDescent="0.25">
      <c r="A146" s="159" t="s">
        <v>127</v>
      </c>
      <c r="B146" s="160" t="s">
        <v>127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0"/>
        <v>0.8979591836734695</v>
      </c>
      <c r="I146" s="163">
        <f t="shared" si="59"/>
        <v>-0.82518796992481203</v>
      </c>
      <c r="J146" s="162">
        <f t="shared" si="61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2"/>
        <v>0.35125229077580933</v>
      </c>
      <c r="Q146" s="163">
        <f t="shared" si="39"/>
        <v>-0.41881240147136101</v>
      </c>
      <c r="R146" s="162">
        <f t="shared" si="63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4"/>
        <v>0.36714116251482798</v>
      </c>
      <c r="Y146" s="163">
        <f t="shared" si="40"/>
        <v>-0.46864914707238359</v>
      </c>
      <c r="Z146" s="162">
        <f t="shared" si="58"/>
        <v>4.2518128061372497E-4</v>
      </c>
    </row>
    <row r="147" spans="1:26" x14ac:dyDescent="0.25">
      <c r="A147" s="165" t="s">
        <v>141</v>
      </c>
      <c r="B147" s="166" t="s">
        <v>141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0"/>
        <v>8.3045442466117558E-2</v>
      </c>
      <c r="I147" s="169">
        <f t="shared" si="59"/>
        <v>0.89294008360427313</v>
      </c>
      <c r="J147" s="168">
        <f t="shared" si="61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2"/>
        <v>8.9560765064319536E-2</v>
      </c>
      <c r="Q147" s="169">
        <f t="shared" si="39"/>
        <v>0.75757679180887383</v>
      </c>
      <c r="R147" s="168">
        <f t="shared" si="63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4"/>
        <v>8.866581492973169E-2</v>
      </c>
      <c r="Y147" s="169">
        <f t="shared" si="40"/>
        <v>0.77492114503362486</v>
      </c>
      <c r="Z147" s="168">
        <f t="shared" si="58"/>
        <v>1.4699431817876021E-2</v>
      </c>
    </row>
    <row r="148" spans="1:26" x14ac:dyDescent="0.25">
      <c r="A148" s="1"/>
      <c r="B148" s="151" t="s">
        <v>49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64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59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39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0"/>
        <v>-6.4744770424944087E-2</v>
      </c>
      <c r="Z149" s="175">
        <f t="shared" ref="Z149:Z161" si="65">U149/U$9</f>
        <v>3.8098395559600456E-2</v>
      </c>
    </row>
    <row r="150" spans="1:26" x14ac:dyDescent="0.25">
      <c r="A150" s="1" t="s">
        <v>92</v>
      </c>
      <c r="B150" s="155" t="s">
        <v>93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59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39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0"/>
        <v>6.0422904191616666E-2</v>
      </c>
      <c r="Z150" s="157">
        <f t="shared" si="65"/>
        <v>2.160243828009328E-2</v>
      </c>
    </row>
    <row r="151" spans="1:26" x14ac:dyDescent="0.25">
      <c r="A151" s="159" t="s">
        <v>99</v>
      </c>
      <c r="B151" s="160" t="s">
        <v>99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59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66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67">IFERROR(W151/S151-1,"-")</f>
        <v>0.30348273959163663</v>
      </c>
      <c r="Z151" s="162">
        <f t="shared" si="65"/>
        <v>1.7383994131421918E-2</v>
      </c>
    </row>
    <row r="152" spans="1:26" x14ac:dyDescent="0.25">
      <c r="A152" s="159" t="s">
        <v>96</v>
      </c>
      <c r="B152" s="160" t="s">
        <v>96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59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66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67"/>
        <v>-0.32033426183844016</v>
      </c>
      <c r="Z152" s="162">
        <f t="shared" si="65"/>
        <v>4.2184441486713626E-3</v>
      </c>
    </row>
    <row r="153" spans="1:26" x14ac:dyDescent="0.25">
      <c r="A153" s="1" t="s">
        <v>142</v>
      </c>
      <c r="B153" s="155" t="s">
        <v>103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59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66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67"/>
        <v>-0.16285789720722832</v>
      </c>
      <c r="Z153" s="157">
        <f t="shared" si="65"/>
        <v>1.6495957279507176E-2</v>
      </c>
    </row>
    <row r="154" spans="1:26" x14ac:dyDescent="0.25">
      <c r="A154" s="159" t="s">
        <v>106</v>
      </c>
      <c r="B154" s="160" t="s">
        <v>106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68">IFERROR(G154/F154-1,"-")</f>
        <v>9.2402464065708401E-3</v>
      </c>
      <c r="I154" s="163">
        <f t="shared" si="59"/>
        <v>-8.472998137802612E-2</v>
      </c>
      <c r="J154" s="162">
        <f t="shared" ref="J154:J161" si="69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0">IFERROR(O154/N154-1,"-")</f>
        <v>-2.3630268725614134E-2</v>
      </c>
      <c r="Q154" s="163">
        <f t="shared" si="66"/>
        <v>-0.13525747104059183</v>
      </c>
      <c r="R154" s="162">
        <f t="shared" ref="R154:R161" si="71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2">IFERROR(W154/V154-1,"-")</f>
        <v>-2.1960252464660157E-2</v>
      </c>
      <c r="Y154" s="163">
        <f t="shared" si="67"/>
        <v>-0.13274745605920446</v>
      </c>
      <c r="Z154" s="162">
        <f t="shared" si="65"/>
        <v>3.0128668466780158E-3</v>
      </c>
    </row>
    <row r="155" spans="1:26" x14ac:dyDescent="0.25">
      <c r="A155" s="159" t="s">
        <v>109</v>
      </c>
      <c r="B155" s="160" t="s">
        <v>109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68"/>
        <v>5.3322395406070644E-2</v>
      </c>
      <c r="I155" s="163">
        <f t="shared" si="59"/>
        <v>0.30223123732251511</v>
      </c>
      <c r="J155" s="162">
        <f t="shared" si="69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0"/>
        <v>3.5476126967191268E-2</v>
      </c>
      <c r="Q155" s="163">
        <f t="shared" si="66"/>
        <v>-0.46083333333333332</v>
      </c>
      <c r="R155" s="162">
        <f t="shared" si="71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2"/>
        <v>3.9855072463768071E-2</v>
      </c>
      <c r="Y155" s="163">
        <f t="shared" si="67"/>
        <v>-0.36892255069631075</v>
      </c>
      <c r="Z155" s="162">
        <f t="shared" si="65"/>
        <v>4.325008570901131E-3</v>
      </c>
    </row>
    <row r="156" spans="1:26" x14ac:dyDescent="0.25">
      <c r="A156" s="159" t="s">
        <v>112</v>
      </c>
      <c r="B156" s="160" t="s">
        <v>112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68"/>
        <v>1.5377657168701875E-2</v>
      </c>
      <c r="I156" s="163">
        <f t="shared" si="59"/>
        <v>0.73359073359073368</v>
      </c>
      <c r="J156" s="162">
        <f t="shared" si="69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0"/>
        <v>0.6437455996245014</v>
      </c>
      <c r="Q156" s="163">
        <f t="shared" si="66"/>
        <v>-0.17053529133112266</v>
      </c>
      <c r="R156" s="162">
        <f t="shared" si="71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2"/>
        <v>0.42907911001236099</v>
      </c>
      <c r="Y156" s="163">
        <f t="shared" si="67"/>
        <v>-5.0313173837149616E-2</v>
      </c>
      <c r="Z156" s="162">
        <f t="shared" si="65"/>
        <v>2.7577580783097804E-3</v>
      </c>
    </row>
    <row r="157" spans="1:26" x14ac:dyDescent="0.25">
      <c r="A157" s="159" t="s">
        <v>119</v>
      </c>
      <c r="B157" s="160" t="s">
        <v>119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68"/>
        <v>-0.16688567674113008</v>
      </c>
      <c r="I157" s="163">
        <f t="shared" si="59"/>
        <v>0.18726591760299627</v>
      </c>
      <c r="J157" s="162">
        <f t="shared" si="69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0"/>
        <v>1.4018691588784993E-2</v>
      </c>
      <c r="Q157" s="163">
        <f t="shared" si="66"/>
        <v>-0.1473477406679764</v>
      </c>
      <c r="R157" s="162">
        <f t="shared" si="71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2"/>
        <v>-7.1119356833642566E-2</v>
      </c>
      <c r="Y157" s="163">
        <f t="shared" si="67"/>
        <v>-3.2216494845360821E-2</v>
      </c>
      <c r="Z157" s="162">
        <f t="shared" si="65"/>
        <v>4.8761296232409471E-4</v>
      </c>
    </row>
    <row r="158" spans="1:26" x14ac:dyDescent="0.25">
      <c r="A158" s="159" t="s">
        <v>115</v>
      </c>
      <c r="B158" s="160" t="s">
        <v>115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68"/>
        <v>-4.6901172529313251E-2</v>
      </c>
      <c r="I158" s="163">
        <f t="shared" si="59"/>
        <v>0.31408775981524251</v>
      </c>
      <c r="J158" s="162">
        <f t="shared" si="69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0"/>
        <v>-1.7476555839727181E-2</v>
      </c>
      <c r="Q158" s="163">
        <f t="shared" si="66"/>
        <v>-9.7140618879749341E-2</v>
      </c>
      <c r="R158" s="162">
        <f t="shared" si="71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2"/>
        <v>-2.3445463812436285E-2</v>
      </c>
      <c r="Y158" s="163">
        <f t="shared" si="67"/>
        <v>-3.7508372404554624E-2</v>
      </c>
      <c r="Z158" s="162">
        <f t="shared" si="65"/>
        <v>9.386280422662485E-4</v>
      </c>
    </row>
    <row r="159" spans="1:26" x14ac:dyDescent="0.25">
      <c r="A159" s="159" t="s">
        <v>124</v>
      </c>
      <c r="B159" s="160" t="s">
        <v>124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68"/>
        <v>-0.19999999999999996</v>
      </c>
      <c r="I159" s="163">
        <f t="shared" si="59"/>
        <v>-1.8867924528301883E-2</v>
      </c>
      <c r="J159" s="162">
        <f t="shared" si="69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0"/>
        <v>-3.6101083032491488E-3</v>
      </c>
      <c r="Q159" s="163">
        <f t="shared" si="66"/>
        <v>9.960159362549792E-2</v>
      </c>
      <c r="R159" s="162">
        <f t="shared" si="71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2"/>
        <v>-8.4745762711864403E-2</v>
      </c>
      <c r="Y159" s="163">
        <f t="shared" si="67"/>
        <v>5.3658536585365901E-2</v>
      </c>
      <c r="Z159" s="162">
        <f t="shared" si="65"/>
        <v>1.5177357105451955E-4</v>
      </c>
    </row>
    <row r="160" spans="1:26" x14ac:dyDescent="0.25">
      <c r="A160" s="159" t="s">
        <v>127</v>
      </c>
      <c r="B160" s="160" t="s">
        <v>127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68"/>
        <v>0.56565656565656575</v>
      </c>
      <c r="I160" s="163">
        <f t="shared" si="59"/>
        <v>-0.28899082568807344</v>
      </c>
      <c r="J160" s="162">
        <f t="shared" si="69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0"/>
        <v>0.2198198198198198</v>
      </c>
      <c r="Q160" s="163">
        <f t="shared" si="66"/>
        <v>-0.10331125827814569</v>
      </c>
      <c r="R160" s="162">
        <f t="shared" si="71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2"/>
        <v>0.27217125382262997</v>
      </c>
      <c r="Y160" s="163">
        <f t="shared" si="67"/>
        <v>-0.14491264131551906</v>
      </c>
      <c r="Z160" s="162">
        <f t="shared" si="65"/>
        <v>2.4003905209331815E-4</v>
      </c>
    </row>
    <row r="161" spans="1:26" x14ac:dyDescent="0.25">
      <c r="A161" s="165" t="s">
        <v>141</v>
      </c>
      <c r="B161" s="166" t="s">
        <v>141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68"/>
        <v>0.12089640259484957</v>
      </c>
      <c r="I161" s="169">
        <f t="shared" si="59"/>
        <v>0.28946178199909545</v>
      </c>
      <c r="J161" s="168">
        <f t="shared" si="69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0"/>
        <v>0.45554681353265147</v>
      </c>
      <c r="Q161" s="169">
        <f t="shared" si="66"/>
        <v>-0.26747178776479907</v>
      </c>
      <c r="R161" s="168">
        <f t="shared" si="71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2"/>
        <v>0.28817225444892336</v>
      </c>
      <c r="Y161" s="169">
        <f t="shared" si="67"/>
        <v>-9.7906912696226978E-2</v>
      </c>
      <c r="Z161" s="168">
        <f t="shared" si="65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51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84B4-EF96-479F-8BB1-CCBA685BC90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CB59-E04C-48B7-A884-695D04D4A9B7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30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300"/>
      <c r="D5" s="300"/>
      <c r="E5" s="300"/>
      <c r="F5" s="300"/>
      <c r="G5" s="300"/>
      <c r="H5" s="300"/>
      <c r="I5" s="300"/>
      <c r="J5" s="300"/>
      <c r="L5" s="300" t="s">
        <v>246</v>
      </c>
      <c r="M5" s="300"/>
      <c r="N5" s="300"/>
      <c r="O5" s="300"/>
      <c r="P5" s="300"/>
      <c r="Q5" s="300"/>
      <c r="R5" s="300"/>
      <c r="S5" s="300"/>
      <c r="T5" s="300"/>
    </row>
    <row r="6" spans="1:20" ht="6" customHeight="1" x14ac:dyDescent="0.25"/>
    <row r="7" spans="1:20" ht="15.75" x14ac:dyDescent="0.25">
      <c r="B7" s="141"/>
      <c r="C7" s="359" t="s">
        <v>39</v>
      </c>
      <c r="D7" s="360"/>
      <c r="E7" s="360"/>
      <c r="F7" s="360"/>
      <c r="G7" s="360"/>
      <c r="H7" s="360"/>
      <c r="I7" s="360"/>
      <c r="J7" s="360"/>
    </row>
    <row r="8" spans="1:20" s="142" customFormat="1" ht="72" customHeight="1" x14ac:dyDescent="0.25">
      <c r="A8"/>
      <c r="B8" s="181"/>
      <c r="C8" s="170" t="s">
        <v>202</v>
      </c>
      <c r="D8" s="170" t="s">
        <v>203</v>
      </c>
      <c r="E8" s="170" t="s">
        <v>204</v>
      </c>
      <c r="F8" s="170" t="s">
        <v>205</v>
      </c>
      <c r="G8" s="170" t="s">
        <v>206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202</v>
      </c>
      <c r="N8" s="170" t="s">
        <v>203</v>
      </c>
      <c r="O8" s="170" t="s">
        <v>204</v>
      </c>
      <c r="P8" s="170" t="s">
        <v>205</v>
      </c>
      <c r="Q8" s="170" t="s">
        <v>206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39</v>
      </c>
      <c r="C9" s="149"/>
      <c r="D9" s="149"/>
      <c r="E9" s="149"/>
      <c r="F9" s="149"/>
      <c r="G9" s="149"/>
      <c r="H9" s="150"/>
      <c r="I9" s="150"/>
      <c r="J9" s="150"/>
      <c r="L9" s="151" t="s">
        <v>42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64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64</v>
      </c>
      <c r="M10" s="174">
        <v>3767</v>
      </c>
      <c r="N10" s="174">
        <v>1138</v>
      </c>
      <c r="O10" s="174">
        <v>2720</v>
      </c>
      <c r="P10" s="174">
        <v>3840</v>
      </c>
      <c r="Q10" s="174">
        <v>2122</v>
      </c>
      <c r="R10" s="175">
        <f t="shared" ref="R10:R22" si="3">IFERROR(Q10/P10-1,"-")</f>
        <v>-0.44739583333333333</v>
      </c>
      <c r="S10" s="175">
        <f t="shared" ref="S10:S22" si="4">IFERROR(Q10/M10-1,"-")</f>
        <v>-0.43668701884788952</v>
      </c>
      <c r="T10" s="175">
        <f t="shared" ref="T10:T22" si="5">Q10/Q$10</f>
        <v>1</v>
      </c>
    </row>
    <row r="11" spans="1:20" x14ac:dyDescent="0.25">
      <c r="B11" s="155" t="s">
        <v>93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93</v>
      </c>
      <c r="M11" s="156">
        <v>846</v>
      </c>
      <c r="N11" s="156">
        <v>330</v>
      </c>
      <c r="O11" s="156">
        <v>547</v>
      </c>
      <c r="P11" s="156">
        <v>2113</v>
      </c>
      <c r="Q11" s="156">
        <v>663</v>
      </c>
      <c r="R11" s="157">
        <f t="shared" si="3"/>
        <v>-0.68622811168954101</v>
      </c>
      <c r="S11" s="158">
        <f t="shared" si="4"/>
        <v>-0.21631205673758869</v>
      </c>
      <c r="T11" s="157">
        <f t="shared" si="5"/>
        <v>0.3124410933081998</v>
      </c>
    </row>
    <row r="12" spans="1:20" x14ac:dyDescent="0.25">
      <c r="B12" s="160" t="s">
        <v>99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99</v>
      </c>
      <c r="M12" s="161">
        <v>436</v>
      </c>
      <c r="N12" s="161">
        <v>132</v>
      </c>
      <c r="O12" s="161">
        <v>264</v>
      </c>
      <c r="P12" s="161">
        <v>1635</v>
      </c>
      <c r="Q12" s="161">
        <v>541</v>
      </c>
      <c r="R12" s="162">
        <f t="shared" si="3"/>
        <v>-0.6691131498470948</v>
      </c>
      <c r="S12" s="163">
        <f t="shared" si="4"/>
        <v>0.24082568807339455</v>
      </c>
      <c r="T12" s="162">
        <f t="shared" si="5"/>
        <v>0.25494816211121585</v>
      </c>
    </row>
    <row r="13" spans="1:20" x14ac:dyDescent="0.25">
      <c r="B13" s="160" t="s">
        <v>96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96</v>
      </c>
      <c r="M13" s="161">
        <v>410</v>
      </c>
      <c r="N13" s="161">
        <v>198</v>
      </c>
      <c r="O13" s="161">
        <v>283</v>
      </c>
      <c r="P13" s="161">
        <v>478</v>
      </c>
      <c r="Q13" s="161">
        <v>122</v>
      </c>
      <c r="R13" s="162">
        <f t="shared" si="3"/>
        <v>-0.7447698744769875</v>
      </c>
      <c r="S13" s="163">
        <f t="shared" si="4"/>
        <v>-0.70243902439024386</v>
      </c>
      <c r="T13" s="162">
        <f>Q13/Q$10</f>
        <v>5.7492931196983975E-2</v>
      </c>
    </row>
    <row r="14" spans="1:20" x14ac:dyDescent="0.25">
      <c r="B14" s="155" t="s">
        <v>103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103</v>
      </c>
      <c r="M14" s="156">
        <v>2921</v>
      </c>
      <c r="N14" s="156">
        <v>808</v>
      </c>
      <c r="O14" s="156">
        <v>2173</v>
      </c>
      <c r="P14" s="156">
        <v>1727</v>
      </c>
      <c r="Q14" s="156">
        <v>1459</v>
      </c>
      <c r="R14" s="157">
        <f t="shared" si="3"/>
        <v>-0.15518239722061378</v>
      </c>
      <c r="S14" s="158">
        <f t="shared" si="4"/>
        <v>-0.50051352276617589</v>
      </c>
      <c r="T14" s="157">
        <f t="shared" si="5"/>
        <v>0.6875589066918002</v>
      </c>
    </row>
    <row r="15" spans="1:20" x14ac:dyDescent="0.25">
      <c r="B15" s="160" t="s">
        <v>106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106</v>
      </c>
      <c r="M15" s="161">
        <v>1172</v>
      </c>
      <c r="N15" s="161">
        <v>25</v>
      </c>
      <c r="O15" s="161">
        <v>962</v>
      </c>
      <c r="P15" s="161">
        <v>763</v>
      </c>
      <c r="Q15" s="161">
        <v>898</v>
      </c>
      <c r="R15" s="162">
        <f t="shared" si="3"/>
        <v>0.17693315858453462</v>
      </c>
      <c r="S15" s="163">
        <f t="shared" si="4"/>
        <v>-0.2337883959044369</v>
      </c>
      <c r="T15" s="162">
        <f t="shared" si="5"/>
        <v>0.42318567389255418</v>
      </c>
    </row>
    <row r="16" spans="1:20" x14ac:dyDescent="0.25">
      <c r="B16" s="160" t="s">
        <v>109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109</v>
      </c>
      <c r="M16" s="161">
        <v>600</v>
      </c>
      <c r="N16" s="161">
        <v>212</v>
      </c>
      <c r="O16" s="161">
        <v>346</v>
      </c>
      <c r="P16" s="161">
        <v>139</v>
      </c>
      <c r="Q16" s="161">
        <v>99</v>
      </c>
      <c r="R16" s="162">
        <f t="shared" si="3"/>
        <v>-0.28776978417266186</v>
      </c>
      <c r="S16" s="163">
        <f t="shared" si="4"/>
        <v>-0.83499999999999996</v>
      </c>
      <c r="T16" s="162">
        <f t="shared" si="5"/>
        <v>4.6654099905749292E-2</v>
      </c>
    </row>
    <row r="17" spans="2:24" x14ac:dyDescent="0.25">
      <c r="B17" s="160" t="s">
        <v>112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112</v>
      </c>
      <c r="M17" s="161">
        <v>215</v>
      </c>
      <c r="N17" s="161">
        <v>191</v>
      </c>
      <c r="O17" s="161">
        <v>196</v>
      </c>
      <c r="P17" s="161">
        <v>163</v>
      </c>
      <c r="Q17" s="161">
        <v>76</v>
      </c>
      <c r="R17" s="162">
        <f t="shared" si="3"/>
        <v>-0.53374233128834359</v>
      </c>
      <c r="S17" s="163">
        <f t="shared" si="4"/>
        <v>-0.64651162790697669</v>
      </c>
      <c r="T17" s="162">
        <f t="shared" si="5"/>
        <v>3.581526861451461E-2</v>
      </c>
    </row>
    <row r="18" spans="2:24" x14ac:dyDescent="0.25">
      <c r="B18" s="160" t="s">
        <v>119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119</v>
      </c>
      <c r="M18" s="161">
        <v>55</v>
      </c>
      <c r="N18" s="161">
        <v>24</v>
      </c>
      <c r="O18" s="161">
        <v>52</v>
      </c>
      <c r="P18" s="161">
        <v>23</v>
      </c>
      <c r="Q18" s="161">
        <v>27</v>
      </c>
      <c r="R18" s="162">
        <f t="shared" si="3"/>
        <v>0.17391304347826098</v>
      </c>
      <c r="S18" s="163">
        <f t="shared" si="4"/>
        <v>-0.50909090909090904</v>
      </c>
      <c r="T18" s="162">
        <f t="shared" si="5"/>
        <v>1.2723845428840716E-2</v>
      </c>
    </row>
    <row r="19" spans="2:24" x14ac:dyDescent="0.25">
      <c r="B19" s="160" t="s">
        <v>115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115</v>
      </c>
      <c r="M19" s="161">
        <v>66</v>
      </c>
      <c r="N19" s="161">
        <v>33</v>
      </c>
      <c r="O19" s="161">
        <v>22</v>
      </c>
      <c r="P19" s="161">
        <v>43</v>
      </c>
      <c r="Q19" s="161">
        <v>9</v>
      </c>
      <c r="R19" s="162">
        <f t="shared" si="3"/>
        <v>-0.79069767441860461</v>
      </c>
      <c r="S19" s="163">
        <f t="shared" si="4"/>
        <v>-0.86363636363636365</v>
      </c>
      <c r="T19" s="162">
        <f t="shared" si="5"/>
        <v>4.2412818096135719E-3</v>
      </c>
    </row>
    <row r="20" spans="2:24" x14ac:dyDescent="0.25">
      <c r="B20" s="160" t="s">
        <v>124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124</v>
      </c>
      <c r="M20" s="161">
        <v>1</v>
      </c>
      <c r="N20" s="161">
        <v>5</v>
      </c>
      <c r="O20" s="161">
        <v>2</v>
      </c>
      <c r="P20" s="161">
        <v>4</v>
      </c>
      <c r="Q20" s="161">
        <v>0</v>
      </c>
      <c r="R20" s="162">
        <f t="shared" si="3"/>
        <v>-1</v>
      </c>
      <c r="S20" s="163">
        <f t="shared" si="4"/>
        <v>-1</v>
      </c>
      <c r="T20" s="162">
        <f t="shared" si="5"/>
        <v>0</v>
      </c>
    </row>
    <row r="21" spans="2:24" x14ac:dyDescent="0.25">
      <c r="B21" s="160" t="s">
        <v>127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127</v>
      </c>
      <c r="M21" s="161">
        <v>12</v>
      </c>
      <c r="N21" s="161">
        <v>2</v>
      </c>
      <c r="O21" s="161">
        <v>2</v>
      </c>
      <c r="P21" s="161">
        <v>1</v>
      </c>
      <c r="Q21" s="161">
        <v>0</v>
      </c>
      <c r="R21" s="162">
        <f t="shared" si="3"/>
        <v>-1</v>
      </c>
      <c r="S21" s="163">
        <f t="shared" si="4"/>
        <v>-1</v>
      </c>
      <c r="T21" s="162">
        <f t="shared" si="5"/>
        <v>0</v>
      </c>
    </row>
    <row r="22" spans="2:24" x14ac:dyDescent="0.25">
      <c r="B22" s="166" t="s">
        <v>141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141</v>
      </c>
      <c r="M22" s="167">
        <f>M14-SUM(M15:M21)</f>
        <v>800</v>
      </c>
      <c r="N22" s="167">
        <f>N14-SUM(N15:N21)</f>
        <v>316</v>
      </c>
      <c r="O22" s="167">
        <f>O14-SUM(O15:O21)</f>
        <v>591</v>
      </c>
      <c r="P22" s="167">
        <f>P14-SUM(P15:P21)</f>
        <v>591</v>
      </c>
      <c r="Q22" s="167">
        <f>Q14-SUM(Q15:Q21)</f>
        <v>350</v>
      </c>
      <c r="R22" s="168">
        <f t="shared" si="3"/>
        <v>-0.40778341793570216</v>
      </c>
      <c r="S22" s="169">
        <f t="shared" si="4"/>
        <v>-0.5625</v>
      </c>
      <c r="T22" s="168">
        <f t="shared" si="5"/>
        <v>0.16493873704052781</v>
      </c>
    </row>
    <row r="23" spans="2:24" x14ac:dyDescent="0.25">
      <c r="B23" s="151" t="s">
        <v>40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64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93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99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96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103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106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109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112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119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115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124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127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141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41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64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93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99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96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103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106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109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112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119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115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124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127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141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42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64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93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99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96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103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106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109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112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119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115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124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127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141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43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64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93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99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96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103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106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109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112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119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115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124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127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141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44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64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93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99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96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103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106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109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112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119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115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124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127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141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45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64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93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99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96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103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106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109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112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119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115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124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127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141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46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64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93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99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96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103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106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109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112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119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115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124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127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141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47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64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93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99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96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103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106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109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112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119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115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124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127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141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48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64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93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99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96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103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106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109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112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119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115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124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127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141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49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64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93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99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96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103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106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109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112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119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115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124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127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141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51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E08A-7ECF-4AC4-9767-F6BFE5738828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30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Q4" s="300" t="s">
        <v>246</v>
      </c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</row>
    <row r="5" spans="1:28" ht="6" customHeight="1" x14ac:dyDescent="0.25"/>
    <row r="6" spans="1:28" ht="15.75" x14ac:dyDescent="0.25">
      <c r="B6" s="141"/>
      <c r="C6" s="359" t="s">
        <v>39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1:28" s="142" customFormat="1" ht="72" customHeight="1" x14ac:dyDescent="0.25">
      <c r="B7" s="143"/>
      <c r="C7" s="170" t="s">
        <v>237</v>
      </c>
      <c r="D7" s="170" t="s">
        <v>238</v>
      </c>
      <c r="E7" s="170" t="s">
        <v>239</v>
      </c>
      <c r="F7" s="170" t="s">
        <v>245</v>
      </c>
      <c r="G7" s="170" t="s">
        <v>240</v>
      </c>
      <c r="H7" s="170" t="s">
        <v>241</v>
      </c>
      <c r="I7" s="170" t="s">
        <v>242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237</v>
      </c>
      <c r="S7" s="170" t="s">
        <v>238</v>
      </c>
      <c r="T7" s="170" t="s">
        <v>239</v>
      </c>
      <c r="U7" s="170" t="s">
        <v>240</v>
      </c>
      <c r="V7" s="170" t="s">
        <v>241</v>
      </c>
      <c r="W7" s="170" t="s">
        <v>242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39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42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64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64</v>
      </c>
      <c r="R9" s="174">
        <v>23036</v>
      </c>
      <c r="S9" s="174">
        <v>22620</v>
      </c>
      <c r="T9" s="174">
        <v>11900</v>
      </c>
      <c r="U9" s="174">
        <v>16119</v>
      </c>
      <c r="V9" s="174">
        <v>26270</v>
      </c>
      <c r="W9" s="174">
        <v>22984</v>
      </c>
      <c r="X9" s="175">
        <f>IFERROR(W9/V9-1,"-")</f>
        <v>-0.12508564902931096</v>
      </c>
      <c r="Y9" s="175">
        <f>IFERROR(W9/S9-1,"-")</f>
        <v>1.6091954022988464E-2</v>
      </c>
      <c r="Z9" s="174">
        <f>W9-V9</f>
        <v>-3286</v>
      </c>
      <c r="AA9" s="174">
        <f>W9-S9</f>
        <v>364</v>
      </c>
      <c r="AB9" s="175">
        <f t="shared" ref="AB9:AB21" si="1">W9/W$9</f>
        <v>1</v>
      </c>
    </row>
    <row r="10" spans="1:28" x14ac:dyDescent="0.25">
      <c r="A10" s="1" t="s">
        <v>92</v>
      </c>
      <c r="B10" s="155" t="s">
        <v>93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93</v>
      </c>
      <c r="R10" s="156">
        <v>4759</v>
      </c>
      <c r="S10" s="156">
        <v>4319</v>
      </c>
      <c r="T10" s="156">
        <v>1180</v>
      </c>
      <c r="U10" s="156">
        <v>1668</v>
      </c>
      <c r="V10" s="156">
        <v>10905</v>
      </c>
      <c r="W10" s="156">
        <v>5832</v>
      </c>
      <c r="X10" s="158">
        <f>IFERROR(W10/V10-1,"-")</f>
        <v>-0.46519944979367267</v>
      </c>
      <c r="Y10" s="157">
        <f t="shared" ref="Y10:Y21" si="5">IFERROR(W10/S10-1,"-")</f>
        <v>0.3503125723547118</v>
      </c>
      <c r="Z10" s="155">
        <f t="shared" ref="Z10:Z20" si="6">W10-V10</f>
        <v>-5073</v>
      </c>
      <c r="AA10" s="156">
        <f t="shared" ref="AA10:AA21" si="7">W10-S10</f>
        <v>1513</v>
      </c>
      <c r="AB10" s="157">
        <f t="shared" si="1"/>
        <v>0.25374173337974243</v>
      </c>
    </row>
    <row r="11" spans="1:28" x14ac:dyDescent="0.25">
      <c r="A11" s="159" t="s">
        <v>99</v>
      </c>
      <c r="B11" s="160" t="s">
        <v>99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99</v>
      </c>
      <c r="R11" s="161">
        <v>2686</v>
      </c>
      <c r="S11" s="161">
        <v>2400</v>
      </c>
      <c r="T11" s="161">
        <v>576</v>
      </c>
      <c r="U11" s="161">
        <v>497</v>
      </c>
      <c r="V11" s="161">
        <v>8030</v>
      </c>
      <c r="W11" s="161">
        <v>3932</v>
      </c>
      <c r="X11" s="163">
        <f>IFERROR(W11/V11-1,"-")</f>
        <v>-0.51033623910336234</v>
      </c>
      <c r="Y11" s="162">
        <f t="shared" si="5"/>
        <v>0.63833333333333342</v>
      </c>
      <c r="Z11" s="160">
        <f t="shared" si="6"/>
        <v>-4098</v>
      </c>
      <c r="AA11" s="161">
        <f t="shared" si="7"/>
        <v>1532</v>
      </c>
      <c r="AB11" s="162">
        <f t="shared" si="1"/>
        <v>0.17107553080403759</v>
      </c>
    </row>
    <row r="12" spans="1:28" x14ac:dyDescent="0.25">
      <c r="A12" s="159" t="s">
        <v>96</v>
      </c>
      <c r="B12" s="160" t="s">
        <v>96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96</v>
      </c>
      <c r="R12" s="161">
        <v>2073</v>
      </c>
      <c r="S12" s="161">
        <v>1919</v>
      </c>
      <c r="T12" s="161">
        <v>604</v>
      </c>
      <c r="U12" s="161">
        <v>1171</v>
      </c>
      <c r="V12" s="161">
        <v>2875</v>
      </c>
      <c r="W12" s="161">
        <v>1900</v>
      </c>
      <c r="X12" s="163">
        <f>IFERROR(W12/V12-1,"-")</f>
        <v>-0.33913043478260874</v>
      </c>
      <c r="Y12" s="162">
        <f t="shared" si="5"/>
        <v>-9.9009900990099098E-3</v>
      </c>
      <c r="Z12" s="160">
        <f t="shared" si="6"/>
        <v>-975</v>
      </c>
      <c r="AA12" s="161">
        <f t="shared" si="7"/>
        <v>-19</v>
      </c>
      <c r="AB12" s="162">
        <f t="shared" si="1"/>
        <v>8.2666202575704839E-2</v>
      </c>
    </row>
    <row r="13" spans="1:28" x14ac:dyDescent="0.25">
      <c r="A13" s="1"/>
      <c r="B13" s="155" t="s">
        <v>103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103</v>
      </c>
      <c r="R13" s="156">
        <v>18277</v>
      </c>
      <c r="S13" s="156">
        <v>18301</v>
      </c>
      <c r="T13" s="156">
        <v>10720</v>
      </c>
      <c r="U13" s="156">
        <v>14451</v>
      </c>
      <c r="V13" s="156">
        <v>15365</v>
      </c>
      <c r="W13" s="156">
        <v>17152</v>
      </c>
      <c r="X13" s="158">
        <f>IFERROR(W13/V13-1,"-")</f>
        <v>0.11630328669053047</v>
      </c>
      <c r="Y13" s="157">
        <f t="shared" si="5"/>
        <v>-6.278345445604061E-2</v>
      </c>
      <c r="Z13" s="155">
        <f t="shared" si="6"/>
        <v>1787</v>
      </c>
      <c r="AA13" s="156">
        <f t="shared" si="7"/>
        <v>-1149</v>
      </c>
      <c r="AB13" s="157">
        <f t="shared" si="1"/>
        <v>0.74625826662025752</v>
      </c>
    </row>
    <row r="14" spans="1:28" s="54" customFormat="1" x14ac:dyDescent="0.25">
      <c r="B14" s="160" t="s">
        <v>106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106</v>
      </c>
      <c r="R14" s="161">
        <v>4939</v>
      </c>
      <c r="S14" s="161">
        <v>5259</v>
      </c>
      <c r="T14" s="161">
        <v>3648</v>
      </c>
      <c r="U14" s="161">
        <v>5030</v>
      </c>
      <c r="V14" s="161">
        <v>4676</v>
      </c>
      <c r="W14" s="161">
        <v>5230</v>
      </c>
      <c r="X14" s="163">
        <f t="shared" ref="X14:X21" si="9">IFERROR(W14/V14-1,"-")</f>
        <v>0.11847733105218139</v>
      </c>
      <c r="Y14" s="162">
        <f t="shared" si="5"/>
        <v>-5.5143563415097629E-3</v>
      </c>
      <c r="Z14" s="160">
        <f t="shared" si="6"/>
        <v>554</v>
      </c>
      <c r="AA14" s="161">
        <f t="shared" si="7"/>
        <v>-29</v>
      </c>
      <c r="AB14" s="162">
        <f t="shared" si="1"/>
        <v>0.22754959972154543</v>
      </c>
    </row>
    <row r="15" spans="1:28" s="54" customFormat="1" x14ac:dyDescent="0.25">
      <c r="B15" s="160" t="s">
        <v>109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109</v>
      </c>
      <c r="R15" s="161">
        <v>6248</v>
      </c>
      <c r="S15" s="161">
        <v>5221</v>
      </c>
      <c r="T15" s="161">
        <v>2760</v>
      </c>
      <c r="U15" s="161">
        <v>3786</v>
      </c>
      <c r="V15" s="161">
        <v>2900</v>
      </c>
      <c r="W15" s="161">
        <v>3879</v>
      </c>
      <c r="X15" s="163">
        <f t="shared" si="9"/>
        <v>0.33758620689655183</v>
      </c>
      <c r="Y15" s="162">
        <f t="shared" si="5"/>
        <v>-0.25703888144033715</v>
      </c>
      <c r="Z15" s="160">
        <f t="shared" si="6"/>
        <v>979</v>
      </c>
      <c r="AA15" s="161">
        <f t="shared" si="7"/>
        <v>-1342</v>
      </c>
      <c r="AB15" s="162">
        <f t="shared" si="1"/>
        <v>0.16876957883745214</v>
      </c>
    </row>
    <row r="16" spans="1:28" x14ac:dyDescent="0.25">
      <c r="A16" s="1"/>
      <c r="B16" s="160" t="s">
        <v>112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112</v>
      </c>
      <c r="R16" s="161">
        <v>1291</v>
      </c>
      <c r="S16" s="161">
        <v>1215</v>
      </c>
      <c r="T16" s="161">
        <v>468</v>
      </c>
      <c r="U16" s="161">
        <v>1048</v>
      </c>
      <c r="V16" s="161">
        <v>1521</v>
      </c>
      <c r="W16" s="161">
        <v>1212</v>
      </c>
      <c r="X16" s="163">
        <f t="shared" si="9"/>
        <v>-0.20315581854043396</v>
      </c>
      <c r="Y16" s="162">
        <f t="shared" si="5"/>
        <v>-2.4691358024691024E-3</v>
      </c>
      <c r="Z16" s="160">
        <f t="shared" si="6"/>
        <v>-309</v>
      </c>
      <c r="AA16" s="161">
        <f t="shared" si="7"/>
        <v>-3</v>
      </c>
      <c r="AB16" s="162">
        <f t="shared" si="1"/>
        <v>5.27323355377654E-2</v>
      </c>
    </row>
    <row r="17" spans="1:28" x14ac:dyDescent="0.25">
      <c r="A17" s="1"/>
      <c r="B17" s="160" t="s">
        <v>119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119</v>
      </c>
      <c r="R17" s="161">
        <v>331</v>
      </c>
      <c r="S17" s="161">
        <v>472</v>
      </c>
      <c r="T17" s="161">
        <v>223</v>
      </c>
      <c r="U17" s="161">
        <v>397</v>
      </c>
      <c r="V17" s="161">
        <v>347</v>
      </c>
      <c r="W17" s="161">
        <v>625</v>
      </c>
      <c r="X17" s="163">
        <f t="shared" si="9"/>
        <v>0.80115273775216145</v>
      </c>
      <c r="Y17" s="162">
        <f t="shared" si="5"/>
        <v>0.32415254237288127</v>
      </c>
      <c r="Z17" s="160">
        <f t="shared" si="6"/>
        <v>278</v>
      </c>
      <c r="AA17" s="161">
        <f t="shared" si="7"/>
        <v>153</v>
      </c>
      <c r="AB17" s="162">
        <f t="shared" si="1"/>
        <v>2.7192829794639748E-2</v>
      </c>
    </row>
    <row r="18" spans="1:28" x14ac:dyDescent="0.25">
      <c r="A18" s="1"/>
      <c r="B18" s="160" t="s">
        <v>115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115</v>
      </c>
      <c r="R18" s="161">
        <v>285</v>
      </c>
      <c r="S18" s="161">
        <v>515</v>
      </c>
      <c r="T18" s="161">
        <v>213</v>
      </c>
      <c r="U18" s="161">
        <v>378</v>
      </c>
      <c r="V18" s="161">
        <v>372</v>
      </c>
      <c r="W18" s="161">
        <v>447</v>
      </c>
      <c r="X18" s="163">
        <f t="shared" si="9"/>
        <v>0.20161290322580649</v>
      </c>
      <c r="Y18" s="162">
        <f t="shared" si="5"/>
        <v>-0.1320388349514563</v>
      </c>
      <c r="Z18" s="160">
        <f t="shared" si="6"/>
        <v>75</v>
      </c>
      <c r="AA18" s="161">
        <f t="shared" si="7"/>
        <v>-68</v>
      </c>
      <c r="AB18" s="162">
        <f t="shared" si="1"/>
        <v>1.944831186912635E-2</v>
      </c>
    </row>
    <row r="19" spans="1:28" x14ac:dyDescent="0.25">
      <c r="A19" s="1"/>
      <c r="B19" s="160" t="s">
        <v>124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124</v>
      </c>
      <c r="R19" s="161">
        <v>260</v>
      </c>
      <c r="S19" s="161">
        <v>180</v>
      </c>
      <c r="T19" s="161">
        <v>147</v>
      </c>
      <c r="U19" s="161">
        <v>55</v>
      </c>
      <c r="V19" s="161">
        <v>161</v>
      </c>
      <c r="W19" s="161">
        <v>93</v>
      </c>
      <c r="X19" s="163">
        <f t="shared" si="9"/>
        <v>-0.42236024844720499</v>
      </c>
      <c r="Y19" s="162">
        <f t="shared" si="5"/>
        <v>-0.48333333333333328</v>
      </c>
      <c r="Z19" s="160">
        <f t="shared" si="6"/>
        <v>-68</v>
      </c>
      <c r="AA19" s="161">
        <f t="shared" si="7"/>
        <v>-87</v>
      </c>
      <c r="AB19" s="162">
        <f t="shared" si="1"/>
        <v>4.0462930734423948E-3</v>
      </c>
    </row>
    <row r="20" spans="1:28" x14ac:dyDescent="0.25">
      <c r="A20" s="159" t="s">
        <v>140</v>
      </c>
      <c r="B20" s="160" t="s">
        <v>127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127</v>
      </c>
      <c r="R20" s="161">
        <v>280</v>
      </c>
      <c r="S20" s="161">
        <v>286</v>
      </c>
      <c r="T20" s="161">
        <v>253</v>
      </c>
      <c r="U20" s="161">
        <v>94</v>
      </c>
      <c r="V20" s="161">
        <v>154</v>
      </c>
      <c r="W20" s="161">
        <v>96</v>
      </c>
      <c r="X20" s="163">
        <f t="shared" si="9"/>
        <v>-0.37662337662337664</v>
      </c>
      <c r="Y20" s="162">
        <f t="shared" si="5"/>
        <v>-0.66433566433566438</v>
      </c>
      <c r="Z20" s="160">
        <f t="shared" si="6"/>
        <v>-58</v>
      </c>
      <c r="AA20" s="161">
        <f t="shared" si="7"/>
        <v>-190</v>
      </c>
      <c r="AB20" s="162">
        <f t="shared" si="1"/>
        <v>4.1768186564566656E-3</v>
      </c>
    </row>
    <row r="21" spans="1:28" x14ac:dyDescent="0.25">
      <c r="A21" s="165" t="s">
        <v>141</v>
      </c>
      <c r="B21" s="166" t="s">
        <v>141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141</v>
      </c>
      <c r="R21" s="167">
        <f t="shared" ref="R21:W21" si="12">R13-SUM(R14:R20)</f>
        <v>4643</v>
      </c>
      <c r="S21" s="167">
        <f t="shared" si="12"/>
        <v>5153</v>
      </c>
      <c r="T21" s="167">
        <f t="shared" si="12"/>
        <v>3008</v>
      </c>
      <c r="U21" s="167">
        <f t="shared" si="12"/>
        <v>3663</v>
      </c>
      <c r="V21" s="167">
        <f t="shared" si="12"/>
        <v>5234</v>
      </c>
      <c r="W21" s="167">
        <f t="shared" si="12"/>
        <v>5570</v>
      </c>
      <c r="X21" s="169">
        <f t="shared" si="9"/>
        <v>6.4195643867023255E-2</v>
      </c>
      <c r="Y21" s="168">
        <f t="shared" si="5"/>
        <v>8.0923733747331639E-2</v>
      </c>
      <c r="Z21" s="166">
        <f>W21-V21</f>
        <v>336</v>
      </c>
      <c r="AA21" s="167">
        <f t="shared" si="7"/>
        <v>417</v>
      </c>
      <c r="AB21" s="168">
        <f t="shared" si="1"/>
        <v>0.24234249912982944</v>
      </c>
    </row>
    <row r="22" spans="1:28" x14ac:dyDescent="0.25">
      <c r="A22" s="1"/>
      <c r="B22" s="151" t="s">
        <v>40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64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92</v>
      </c>
      <c r="B24" s="155" t="s">
        <v>93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99</v>
      </c>
      <c r="B25" s="160" t="s">
        <v>99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96</v>
      </c>
      <c r="B26" s="160" t="s">
        <v>96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103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106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109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112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119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115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124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140</v>
      </c>
      <c r="B34" s="160" t="s">
        <v>127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141</v>
      </c>
      <c r="B35" s="166" t="s">
        <v>141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41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64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92</v>
      </c>
      <c r="B38" s="155" t="s">
        <v>93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99</v>
      </c>
      <c r="B39" s="160" t="s">
        <v>99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96</v>
      </c>
      <c r="B40" s="160" t="s">
        <v>96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103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106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109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112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119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115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124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140</v>
      </c>
      <c r="B48" s="160" t="s">
        <v>127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141</v>
      </c>
      <c r="B49" s="166" t="s">
        <v>141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42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64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92</v>
      </c>
      <c r="B52" s="155" t="s">
        <v>93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99</v>
      </c>
      <c r="B53" s="160" t="s">
        <v>99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96</v>
      </c>
      <c r="B54" s="160" t="s">
        <v>96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103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106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109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112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119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115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124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140</v>
      </c>
      <c r="B62" s="160" t="s">
        <v>127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141</v>
      </c>
      <c r="B63" s="166" t="s">
        <v>141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43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64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92</v>
      </c>
      <c r="B66" s="155" t="s">
        <v>93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99</v>
      </c>
      <c r="B67" s="160" t="s">
        <v>99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96</v>
      </c>
      <c r="B68" s="160" t="s">
        <v>96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103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106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109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112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119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115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124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140</v>
      </c>
      <c r="B76" s="160" t="s">
        <v>127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141</v>
      </c>
      <c r="B77" s="166" t="s">
        <v>141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44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64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92</v>
      </c>
      <c r="B80" s="155" t="s">
        <v>93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99</v>
      </c>
      <c r="B81" s="160" t="s">
        <v>99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96</v>
      </c>
      <c r="B82" s="160" t="s">
        <v>96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103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106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109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112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119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115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124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140</v>
      </c>
      <c r="B90" s="160" t="s">
        <v>127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141</v>
      </c>
      <c r="B91" s="166" t="s">
        <v>141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45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64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92</v>
      </c>
      <c r="B94" s="155" t="s">
        <v>93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99</v>
      </c>
      <c r="B95" s="160" t="s">
        <v>99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96</v>
      </c>
      <c r="B96" s="160" t="s">
        <v>96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103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106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109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112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119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115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124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140</v>
      </c>
      <c r="B104" s="160" t="s">
        <v>127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141</v>
      </c>
      <c r="B105" s="166" t="s">
        <v>141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46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64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92</v>
      </c>
      <c r="B108" s="155" t="s">
        <v>93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99</v>
      </c>
      <c r="B109" s="160" t="s">
        <v>99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96</v>
      </c>
      <c r="B110" s="160" t="s">
        <v>96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103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106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109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112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119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115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124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140</v>
      </c>
      <c r="B118" s="160" t="s">
        <v>127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141</v>
      </c>
      <c r="B119" s="166" t="s">
        <v>141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47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64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92</v>
      </c>
      <c r="B122" s="155" t="s">
        <v>93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99</v>
      </c>
      <c r="B123" s="160" t="s">
        <v>99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96</v>
      </c>
      <c r="B124" s="160" t="s">
        <v>96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103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106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109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112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119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115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124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140</v>
      </c>
      <c r="B132" s="160" t="s">
        <v>127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141</v>
      </c>
      <c r="B133" s="166" t="s">
        <v>141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48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64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92</v>
      </c>
      <c r="B136" s="155" t="s">
        <v>93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99</v>
      </c>
      <c r="B137" s="160" t="s">
        <v>99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96</v>
      </c>
      <c r="B138" s="160" t="s">
        <v>96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103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106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109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112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119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115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124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140</v>
      </c>
      <c r="B146" s="160" t="s">
        <v>127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141</v>
      </c>
      <c r="B147" s="166" t="s">
        <v>141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49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64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92</v>
      </c>
      <c r="B150" s="155" t="s">
        <v>93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99</v>
      </c>
      <c r="B151" s="160" t="s">
        <v>99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96</v>
      </c>
      <c r="B152" s="160" t="s">
        <v>96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103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106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109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112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119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115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124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140</v>
      </c>
      <c r="B160" s="160" t="s">
        <v>127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141</v>
      </c>
      <c r="B161" s="166" t="s">
        <v>141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54CD1-460C-4759-8B1E-5AF88E6B45C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C9A26-E79A-40F4-BD44-95C0CAA773A5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0" t="s">
        <v>247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63</v>
      </c>
    </row>
    <row r="6" spans="1:16" ht="22.5" thickTop="1" thickBot="1" x14ac:dyDescent="0.3">
      <c r="B6" s="106" t="s">
        <v>26</v>
      </c>
      <c r="C6" s="349" t="s">
        <v>64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CONCATENATE("var ",RIGHT(C7,2),"/",RIGHT(C7-1,2))</f>
        <v>var 19/18</v>
      </c>
      <c r="E8" s="111" t="s">
        <v>65</v>
      </c>
      <c r="F8" s="110" t="str">
        <f>CONCATENATE("var ",RIGHT(E7,2),"/",RIGHT(C7,2))</f>
        <v>var 20/19</v>
      </c>
      <c r="G8" s="111" t="s">
        <v>65</v>
      </c>
      <c r="H8" s="110" t="str">
        <f>CONCATENATE("var ",RIGHT(G7,2),"/",RIGHT(E7,2))</f>
        <v>var 21/20</v>
      </c>
      <c r="I8" s="111" t="s">
        <v>65</v>
      </c>
      <c r="J8" s="110" t="str">
        <f>CONCATENATE("var ",RIGHT(I7,2),"/",RIGHT(G7,2))</f>
        <v>var 22/21</v>
      </c>
      <c r="K8" s="111" t="s">
        <v>65</v>
      </c>
      <c r="L8" s="110" t="str">
        <f>CONCATENATE("var ",RIGHT(K7,2),"/",RIGHT(I7,2))</f>
        <v>var 23/22</v>
      </c>
      <c r="M8" s="111" t="s">
        <v>65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66</v>
      </c>
      <c r="B9" s="112" t="s">
        <v>67</v>
      </c>
      <c r="C9" s="113">
        <v>24581</v>
      </c>
      <c r="D9" s="114">
        <v>1.3607686280978193E-2</v>
      </c>
      <c r="E9" s="113">
        <v>21024</v>
      </c>
      <c r="F9" s="114">
        <f t="shared" ref="F9:F21" si="0">IFERROR(E9/C9-1,"-")</f>
        <v>-0.1447052601602864</v>
      </c>
      <c r="G9" s="113">
        <v>2960</v>
      </c>
      <c r="H9" s="114">
        <f t="shared" ref="H9:H21" si="1">IFERROR(G9/E9-1,"-")</f>
        <v>-0.85920852359208522</v>
      </c>
      <c r="I9" s="113">
        <v>13922</v>
      </c>
      <c r="J9" s="114">
        <f t="shared" ref="J9:J21" si="2">IFERROR(I9/C9-1,"-")</f>
        <v>-0.43362759855172694</v>
      </c>
      <c r="K9" s="113">
        <v>17982</v>
      </c>
      <c r="L9" s="114">
        <f t="shared" ref="L9:L21" si="3">IFERROR(K9/I9-1,"-")</f>
        <v>0.29162476655652925</v>
      </c>
      <c r="M9" s="113">
        <v>21297</v>
      </c>
      <c r="N9" s="114">
        <f>IFERROR(M9/K9-1,"-")</f>
        <v>0.18435101768435103</v>
      </c>
      <c r="O9" s="114">
        <f>M9/C9-1</f>
        <v>-0.1335991212725276</v>
      </c>
    </row>
    <row r="10" spans="1:16" x14ac:dyDescent="0.25">
      <c r="A10" s="1" t="s">
        <v>68</v>
      </c>
      <c r="B10" s="112" t="s">
        <v>69</v>
      </c>
      <c r="C10" s="113">
        <v>19884</v>
      </c>
      <c r="D10" s="114">
        <v>-9.0185312285518182E-2</v>
      </c>
      <c r="E10" s="113">
        <v>20377</v>
      </c>
      <c r="F10" s="114">
        <f t="shared" si="0"/>
        <v>2.4793804063568681E-2</v>
      </c>
      <c r="G10" s="113">
        <v>2006</v>
      </c>
      <c r="H10" s="114">
        <f t="shared" si="1"/>
        <v>-0.90155567551651372</v>
      </c>
      <c r="I10" s="113">
        <v>13217</v>
      </c>
      <c r="J10" s="114">
        <f t="shared" si="2"/>
        <v>-0.33529470931402128</v>
      </c>
      <c r="K10" s="113">
        <v>16181</v>
      </c>
      <c r="L10" s="114">
        <f t="shared" si="3"/>
        <v>0.22425663917681771</v>
      </c>
      <c r="M10" s="113">
        <v>18659</v>
      </c>
      <c r="N10" s="114">
        <f t="shared" ref="N10:N13" si="4">IFERROR(M10/K10-1,"-")</f>
        <v>0.1531425746245596</v>
      </c>
      <c r="O10" s="114">
        <f>IFERROR(M10/C10-1,"-")</f>
        <v>-6.1607322470327852E-2</v>
      </c>
    </row>
    <row r="11" spans="1:16" x14ac:dyDescent="0.25">
      <c r="A11" s="1" t="s">
        <v>70</v>
      </c>
      <c r="B11" s="112" t="s">
        <v>71</v>
      </c>
      <c r="C11" s="113">
        <v>24109</v>
      </c>
      <c r="D11" s="114">
        <v>0.10551173881144527</v>
      </c>
      <c r="E11" s="113">
        <v>12337</v>
      </c>
      <c r="F11" s="114">
        <f t="shared" si="0"/>
        <v>-0.48828238417188596</v>
      </c>
      <c r="G11" s="113">
        <v>3881</v>
      </c>
      <c r="H11" s="114">
        <f t="shared" si="1"/>
        <v>-0.68541784874766964</v>
      </c>
      <c r="I11" s="113">
        <v>17020</v>
      </c>
      <c r="J11" s="114">
        <f t="shared" si="2"/>
        <v>-0.29403957028495586</v>
      </c>
      <c r="K11" s="113">
        <v>18269</v>
      </c>
      <c r="L11" s="114">
        <f t="shared" si="3"/>
        <v>7.3384253819036349E-2</v>
      </c>
      <c r="M11" s="113">
        <v>20797</v>
      </c>
      <c r="N11" s="114">
        <f t="shared" si="4"/>
        <v>0.13837648475559683</v>
      </c>
      <c r="O11" s="114">
        <f t="shared" ref="O11:O13" si="5">IFERROR(M11/C11-1,"-")</f>
        <v>-0.1373760836202248</v>
      </c>
    </row>
    <row r="12" spans="1:16" x14ac:dyDescent="0.25">
      <c r="A12" s="1" t="s">
        <v>72</v>
      </c>
      <c r="B12" s="112" t="s">
        <v>73</v>
      </c>
      <c r="C12" s="113">
        <v>14923</v>
      </c>
      <c r="D12" s="114">
        <v>-0.1108264315080737</v>
      </c>
      <c r="E12" s="113">
        <v>0</v>
      </c>
      <c r="F12" s="114">
        <f>IFERROR(E12/C12-1,"-")</f>
        <v>-1</v>
      </c>
      <c r="G12" s="113">
        <v>3601</v>
      </c>
      <c r="H12" s="114" t="str">
        <f t="shared" si="1"/>
        <v>-</v>
      </c>
      <c r="I12" s="113">
        <v>12113</v>
      </c>
      <c r="J12" s="114">
        <f t="shared" si="2"/>
        <v>-0.18829993969041081</v>
      </c>
      <c r="K12" s="113">
        <v>13117</v>
      </c>
      <c r="L12" s="114">
        <f t="shared" si="3"/>
        <v>8.2886155370263337E-2</v>
      </c>
      <c r="M12" s="113">
        <v>14586</v>
      </c>
      <c r="N12" s="114">
        <f t="shared" si="4"/>
        <v>0.11199207135778</v>
      </c>
      <c r="O12" s="114">
        <f>IFERROR(M12/C12-1,"-")</f>
        <v>-2.2582590631910482E-2</v>
      </c>
    </row>
    <row r="13" spans="1:16" x14ac:dyDescent="0.25">
      <c r="A13" s="1" t="s">
        <v>74</v>
      </c>
      <c r="B13" s="112" t="s">
        <v>75</v>
      </c>
      <c r="C13" s="113">
        <v>15812</v>
      </c>
      <c r="D13" s="114">
        <v>-2.8985507246376829E-2</v>
      </c>
      <c r="E13" s="113">
        <v>0</v>
      </c>
      <c r="F13" s="114">
        <f t="shared" si="0"/>
        <v>-1</v>
      </c>
      <c r="G13" s="113">
        <v>3321</v>
      </c>
      <c r="H13" s="114" t="str">
        <f t="shared" si="1"/>
        <v>-</v>
      </c>
      <c r="I13" s="113">
        <v>11098</v>
      </c>
      <c r="J13" s="114">
        <f t="shared" si="2"/>
        <v>-0.29812800404755879</v>
      </c>
      <c r="K13" s="113">
        <v>10740</v>
      </c>
      <c r="L13" s="114">
        <f t="shared" si="3"/>
        <v>-3.2258064516129004E-2</v>
      </c>
      <c r="M13" s="113">
        <v>7817</v>
      </c>
      <c r="N13" s="114">
        <f t="shared" si="4"/>
        <v>-0.27216014897579144</v>
      </c>
      <c r="O13" s="114">
        <f t="shared" si="5"/>
        <v>-0.50562863647862377</v>
      </c>
    </row>
    <row r="14" spans="1:16" x14ac:dyDescent="0.25">
      <c r="A14" s="1" t="s">
        <v>76</v>
      </c>
      <c r="B14" s="112" t="s">
        <v>77</v>
      </c>
      <c r="C14" s="113">
        <v>18125</v>
      </c>
      <c r="D14" s="114">
        <v>0.11039637321570783</v>
      </c>
      <c r="E14" s="113">
        <v>0</v>
      </c>
      <c r="F14" s="114">
        <f t="shared" si="0"/>
        <v>-1</v>
      </c>
      <c r="G14" s="113">
        <v>5772</v>
      </c>
      <c r="H14" s="114" t="str">
        <f t="shared" si="1"/>
        <v>-</v>
      </c>
      <c r="I14" s="113">
        <v>11814</v>
      </c>
      <c r="J14" s="114">
        <f t="shared" si="2"/>
        <v>-0.34819310344827581</v>
      </c>
      <c r="K14" s="113">
        <v>11134</v>
      </c>
      <c r="L14" s="114">
        <f t="shared" si="3"/>
        <v>-5.7558828508549209E-2</v>
      </c>
      <c r="M14" s="113"/>
      <c r="N14" s="114"/>
      <c r="O14" s="114"/>
    </row>
    <row r="15" spans="1:16" x14ac:dyDescent="0.25">
      <c r="A15" s="1" t="s">
        <v>78</v>
      </c>
      <c r="B15" s="112" t="s">
        <v>79</v>
      </c>
      <c r="C15" s="113">
        <v>16944</v>
      </c>
      <c r="D15" s="114">
        <v>2.1461297323366324E-2</v>
      </c>
      <c r="E15" s="113">
        <v>0</v>
      </c>
      <c r="F15" s="114">
        <f t="shared" si="0"/>
        <v>-1</v>
      </c>
      <c r="G15" s="113">
        <v>8689</v>
      </c>
      <c r="H15" s="114" t="str">
        <f t="shared" si="1"/>
        <v>-</v>
      </c>
      <c r="I15" s="113">
        <v>11471</v>
      </c>
      <c r="J15" s="114">
        <f t="shared" si="2"/>
        <v>-0.32300519357884794</v>
      </c>
      <c r="K15" s="113">
        <v>10514</v>
      </c>
      <c r="L15" s="114">
        <f t="shared" si="3"/>
        <v>-8.3427774387586084E-2</v>
      </c>
      <c r="M15" s="113"/>
      <c r="N15" s="114"/>
      <c r="O15" s="114"/>
    </row>
    <row r="16" spans="1:16" x14ac:dyDescent="0.25">
      <c r="A16" s="1" t="s">
        <v>80</v>
      </c>
      <c r="B16" s="112" t="s">
        <v>81</v>
      </c>
      <c r="C16" s="113">
        <v>16598</v>
      </c>
      <c r="D16" s="114">
        <v>-0.28125405967176198</v>
      </c>
      <c r="E16" s="113">
        <v>3632</v>
      </c>
      <c r="F16" s="114">
        <f t="shared" si="0"/>
        <v>-0.7811784552355705</v>
      </c>
      <c r="G16" s="113">
        <v>10607</v>
      </c>
      <c r="H16" s="114">
        <f t="shared" si="1"/>
        <v>1.920429515418502</v>
      </c>
      <c r="I16" s="113">
        <v>14845</v>
      </c>
      <c r="J16" s="114">
        <f t="shared" si="2"/>
        <v>-0.10561513435353653</v>
      </c>
      <c r="K16" s="113">
        <v>12529</v>
      </c>
      <c r="L16" s="114">
        <f t="shared" si="3"/>
        <v>-0.15601212529471198</v>
      </c>
      <c r="M16" s="113"/>
      <c r="N16" s="114"/>
      <c r="O16" s="114"/>
    </row>
    <row r="17" spans="1:16" x14ac:dyDescent="0.25">
      <c r="A17" s="1" t="s">
        <v>82</v>
      </c>
      <c r="B17" s="112" t="s">
        <v>83</v>
      </c>
      <c r="C17" s="113">
        <v>20450</v>
      </c>
      <c r="D17" s="114">
        <v>3.4238608203105203E-2</v>
      </c>
      <c r="E17" s="113">
        <v>1029</v>
      </c>
      <c r="F17" s="114">
        <f t="shared" si="0"/>
        <v>-0.94968215158924207</v>
      </c>
      <c r="G17" s="113">
        <v>12114</v>
      </c>
      <c r="H17" s="114">
        <f t="shared" si="1"/>
        <v>10.772594752186588</v>
      </c>
      <c r="I17" s="113">
        <v>13618</v>
      </c>
      <c r="J17" s="114">
        <f t="shared" si="2"/>
        <v>-0.33408312958435205</v>
      </c>
      <c r="K17" s="113">
        <v>13736</v>
      </c>
      <c r="L17" s="114">
        <f t="shared" si="3"/>
        <v>8.6650022029666207E-3</v>
      </c>
      <c r="M17" s="113"/>
      <c r="N17" s="114"/>
      <c r="O17" s="114"/>
    </row>
    <row r="18" spans="1:16" x14ac:dyDescent="0.25">
      <c r="A18" s="1" t="s">
        <v>84</v>
      </c>
      <c r="B18" s="112" t="s">
        <v>85</v>
      </c>
      <c r="C18" s="113">
        <v>18601</v>
      </c>
      <c r="D18" s="114">
        <v>-9.1620944974164509E-3</v>
      </c>
      <c r="E18" s="113">
        <v>1107</v>
      </c>
      <c r="F18" s="114">
        <f t="shared" si="0"/>
        <v>-0.94048707058760284</v>
      </c>
      <c r="G18" s="113">
        <v>14521</v>
      </c>
      <c r="H18" s="114">
        <f t="shared" si="1"/>
        <v>12.117434507678411</v>
      </c>
      <c r="I18" s="113">
        <v>14638</v>
      </c>
      <c r="J18" s="114">
        <f t="shared" si="2"/>
        <v>-0.21305306166335147</v>
      </c>
      <c r="K18" s="113">
        <v>17811</v>
      </c>
      <c r="L18" s="114">
        <f t="shared" si="3"/>
        <v>0.21676458532586418</v>
      </c>
      <c r="M18" s="113"/>
      <c r="N18" s="114"/>
      <c r="O18" s="114"/>
    </row>
    <row r="19" spans="1:16" x14ac:dyDescent="0.25">
      <c r="A19" s="1" t="s">
        <v>86</v>
      </c>
      <c r="B19" s="112" t="s">
        <v>87</v>
      </c>
      <c r="C19" s="113">
        <v>22771</v>
      </c>
      <c r="D19" s="114">
        <v>-3.0980041703902339E-2</v>
      </c>
      <c r="E19" s="113">
        <v>2386</v>
      </c>
      <c r="F19" s="114">
        <f t="shared" si="0"/>
        <v>-0.89521760133503137</v>
      </c>
      <c r="G19" s="113">
        <v>16459</v>
      </c>
      <c r="H19" s="114">
        <f t="shared" si="1"/>
        <v>5.8981559094719191</v>
      </c>
      <c r="I19" s="113">
        <v>16513</v>
      </c>
      <c r="J19" s="114">
        <f t="shared" si="2"/>
        <v>-0.27482324008607439</v>
      </c>
      <c r="K19" s="113">
        <v>20095</v>
      </c>
      <c r="L19" s="114">
        <f t="shared" si="3"/>
        <v>0.21692000242233389</v>
      </c>
      <c r="M19" s="113"/>
      <c r="N19" s="114"/>
      <c r="O19" s="114"/>
    </row>
    <row r="20" spans="1:16" x14ac:dyDescent="0.25">
      <c r="A20" s="1" t="s">
        <v>88</v>
      </c>
      <c r="B20" s="112" t="s">
        <v>89</v>
      </c>
      <c r="C20" s="113">
        <v>21989</v>
      </c>
      <c r="D20" s="114">
        <v>-2.5957918050941275E-2</v>
      </c>
      <c r="E20" s="113">
        <v>3004</v>
      </c>
      <c r="F20" s="114">
        <f t="shared" si="0"/>
        <v>-0.86338623857383234</v>
      </c>
      <c r="G20" s="113">
        <v>14831</v>
      </c>
      <c r="H20" s="114">
        <f t="shared" si="1"/>
        <v>3.9370838881491341</v>
      </c>
      <c r="I20" s="113">
        <v>18070</v>
      </c>
      <c r="J20" s="114">
        <f t="shared" si="2"/>
        <v>-0.17822547637455088</v>
      </c>
      <c r="K20" s="113">
        <v>19927</v>
      </c>
      <c r="L20" s="114">
        <f t="shared" si="3"/>
        <v>0.1027670171555064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234787</v>
      </c>
      <c r="D21" s="117">
        <v>-2.8219614660292658E-2</v>
      </c>
      <c r="E21" s="116">
        <v>65275</v>
      </c>
      <c r="F21" s="117">
        <f t="shared" si="0"/>
        <v>-0.72198205181717889</v>
      </c>
      <c r="G21" s="116">
        <v>98762</v>
      </c>
      <c r="H21" s="117">
        <f t="shared" si="1"/>
        <v>0.51301417081577938</v>
      </c>
      <c r="I21" s="116">
        <v>168339</v>
      </c>
      <c r="J21" s="117">
        <f t="shared" si="2"/>
        <v>-0.28301396584989802</v>
      </c>
      <c r="K21" s="116">
        <v>182035</v>
      </c>
      <c r="L21" s="117">
        <f t="shared" si="3"/>
        <v>8.1359637398344953E-2</v>
      </c>
      <c r="M21" s="116">
        <v>83156</v>
      </c>
      <c r="N21" s="117">
        <v>9.0012976969156666E-2</v>
      </c>
      <c r="O21" s="117">
        <v>-0.16265393871653122</v>
      </c>
    </row>
    <row r="22" spans="1:16" ht="6" customHeight="1" x14ac:dyDescent="0.25"/>
    <row r="23" spans="1:16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0" t="s">
        <v>248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91</v>
      </c>
    </row>
    <row r="28" spans="1:16" ht="22.5" thickTop="1" thickBot="1" x14ac:dyDescent="0.3">
      <c r="B28" s="119" t="s">
        <v>92</v>
      </c>
      <c r="C28" s="349" t="s">
        <v>93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C7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CONCATENATE("var. ",RIGHT(C29,2),"/",RIGHT(C29-1,2))</f>
        <v>var. 19/18</v>
      </c>
      <c r="E30" s="111" t="s">
        <v>65</v>
      </c>
      <c r="F30" s="110" t="str">
        <f>CONCATENATE("var. ",RIGHT(E29,2),"/",RIGHT(E29-1,2))</f>
        <v>var. 20/19</v>
      </c>
      <c r="G30" s="111" t="s">
        <v>65</v>
      </c>
      <c r="H30" s="110" t="str">
        <f>CONCATENATE("var. ",RIGHT(G29,2),"/",RIGHT(G29-1,2))</f>
        <v>var. 21/20</v>
      </c>
      <c r="I30" s="111" t="s">
        <v>65</v>
      </c>
      <c r="J30" s="110" t="s">
        <v>132</v>
      </c>
      <c r="K30" s="111" t="s">
        <v>65</v>
      </c>
      <c r="L30" s="110" t="s">
        <v>227</v>
      </c>
      <c r="M30" s="111" t="s">
        <v>65</v>
      </c>
      <c r="N30" s="110" t="s">
        <v>249</v>
      </c>
      <c r="O30" s="110" t="s">
        <v>250</v>
      </c>
    </row>
    <row r="31" spans="1:16" x14ac:dyDescent="0.25">
      <c r="B31" s="112" t="s">
        <v>67</v>
      </c>
      <c r="C31" s="113">
        <v>2210</v>
      </c>
      <c r="D31" s="114">
        <v>1.7495395948434522E-2</v>
      </c>
      <c r="E31" s="113">
        <v>1214</v>
      </c>
      <c r="F31" s="114">
        <f t="shared" ref="F31:F43" si="6">IFERROR(E31/C31-1,"-")</f>
        <v>-0.45067873303167416</v>
      </c>
      <c r="G31" s="113">
        <v>520</v>
      </c>
      <c r="H31" s="114">
        <f t="shared" ref="H31:H43" si="7">IFERROR(G31/E31-1,"-")</f>
        <v>-0.57166392092257001</v>
      </c>
      <c r="I31" s="113">
        <v>942</v>
      </c>
      <c r="J31" s="114">
        <f t="shared" ref="J31:J43" si="8">IFERROR(I31/G31-1,"-")</f>
        <v>0.81153846153846154</v>
      </c>
      <c r="K31" s="113">
        <v>6722</v>
      </c>
      <c r="L31" s="114">
        <f t="shared" ref="L31:L43" si="9">IFERROR(K31/I31-1,"-")</f>
        <v>6.1358811040339702</v>
      </c>
      <c r="M31" s="113">
        <v>1440</v>
      </c>
      <c r="N31" s="114">
        <f t="shared" ref="N31:N35" si="10">IFERROR(M31/K31-1,"-")</f>
        <v>-0.78577804224933057</v>
      </c>
      <c r="O31" s="114">
        <f t="shared" ref="O31" si="11">M31/C31-1</f>
        <v>-0.34841628959276016</v>
      </c>
    </row>
    <row r="32" spans="1:16" x14ac:dyDescent="0.25">
      <c r="B32" s="112" t="s">
        <v>69</v>
      </c>
      <c r="C32" s="113">
        <v>1915</v>
      </c>
      <c r="D32" s="114">
        <v>-0.31850533807829184</v>
      </c>
      <c r="E32" s="113">
        <v>904</v>
      </c>
      <c r="F32" s="114">
        <f t="shared" si="6"/>
        <v>-0.52793733681462141</v>
      </c>
      <c r="G32" s="113">
        <v>511</v>
      </c>
      <c r="H32" s="114">
        <f t="shared" si="7"/>
        <v>-0.43473451327433632</v>
      </c>
      <c r="I32" s="113">
        <v>610</v>
      </c>
      <c r="J32" s="114">
        <f t="shared" si="8"/>
        <v>0.19373776908023488</v>
      </c>
      <c r="K32" s="113">
        <v>3306</v>
      </c>
      <c r="L32" s="114">
        <f t="shared" si="9"/>
        <v>4.4196721311475411</v>
      </c>
      <c r="M32" s="113">
        <v>2089</v>
      </c>
      <c r="N32" s="114">
        <f t="shared" si="10"/>
        <v>-0.36811857229280098</v>
      </c>
      <c r="O32" s="114">
        <f>IFERROR(M32/C32-1,"-")</f>
        <v>9.0861618798955712E-2</v>
      </c>
    </row>
    <row r="33" spans="2:16" x14ac:dyDescent="0.25">
      <c r="B33" s="112" t="s">
        <v>71</v>
      </c>
      <c r="C33" s="113">
        <v>2142</v>
      </c>
      <c r="D33" s="114">
        <v>-0.18462124095926913</v>
      </c>
      <c r="E33" s="113">
        <v>787</v>
      </c>
      <c r="F33" s="114">
        <f t="shared" si="6"/>
        <v>-0.6325863678804855</v>
      </c>
      <c r="G33" s="113">
        <v>731</v>
      </c>
      <c r="H33" s="114">
        <f t="shared" si="7"/>
        <v>-7.1156289707751008E-2</v>
      </c>
      <c r="I33" s="113">
        <v>1784</v>
      </c>
      <c r="J33" s="114">
        <f t="shared" si="8"/>
        <v>1.4404924760601916</v>
      </c>
      <c r="K33" s="113">
        <v>3072</v>
      </c>
      <c r="L33" s="114">
        <f t="shared" si="9"/>
        <v>0.72197309417040367</v>
      </c>
      <c r="M33" s="113">
        <v>4827</v>
      </c>
      <c r="N33" s="114">
        <f t="shared" si="10"/>
        <v>0.5712890625</v>
      </c>
      <c r="O33" s="114">
        <f t="shared" ref="O33:O35" si="12">IFERROR(M33/C33-1,"-")</f>
        <v>1.2535014005602241</v>
      </c>
    </row>
    <row r="34" spans="2:16" x14ac:dyDescent="0.25">
      <c r="B34" s="112" t="s">
        <v>73</v>
      </c>
      <c r="C34" s="113">
        <v>2852</v>
      </c>
      <c r="D34" s="114">
        <v>0.28237410071942448</v>
      </c>
      <c r="E34" s="113">
        <v>0</v>
      </c>
      <c r="F34" s="114">
        <f t="shared" si="6"/>
        <v>-1</v>
      </c>
      <c r="G34" s="113">
        <v>712</v>
      </c>
      <c r="H34" s="114" t="str">
        <f t="shared" si="7"/>
        <v>-</v>
      </c>
      <c r="I34" s="113">
        <v>903</v>
      </c>
      <c r="J34" s="114">
        <f t="shared" si="8"/>
        <v>0.26825842696629221</v>
      </c>
      <c r="K34" s="113">
        <v>3399</v>
      </c>
      <c r="L34" s="114">
        <f t="shared" si="9"/>
        <v>2.7641196013289036</v>
      </c>
      <c r="M34" s="113">
        <v>2132</v>
      </c>
      <c r="N34" s="114">
        <f t="shared" si="10"/>
        <v>-0.37275669314504267</v>
      </c>
      <c r="O34" s="114">
        <f t="shared" si="12"/>
        <v>-0.25245441795231416</v>
      </c>
    </row>
    <row r="35" spans="2:16" x14ac:dyDescent="0.25">
      <c r="B35" s="112" t="s">
        <v>75</v>
      </c>
      <c r="C35" s="113">
        <v>2250</v>
      </c>
      <c r="D35" s="114">
        <v>-0.26710097719869708</v>
      </c>
      <c r="E35" s="113">
        <v>0</v>
      </c>
      <c r="F35" s="114">
        <f t="shared" si="6"/>
        <v>-1</v>
      </c>
      <c r="G35" s="113">
        <v>793</v>
      </c>
      <c r="H35" s="114" t="str">
        <f t="shared" si="7"/>
        <v>-</v>
      </c>
      <c r="I35" s="113">
        <v>1407</v>
      </c>
      <c r="J35" s="114">
        <f t="shared" si="8"/>
        <v>0.77427490542244648</v>
      </c>
      <c r="K35" s="113">
        <v>3612</v>
      </c>
      <c r="L35" s="114">
        <f t="shared" si="9"/>
        <v>1.5671641791044775</v>
      </c>
      <c r="M35" s="113">
        <v>1512</v>
      </c>
      <c r="N35" s="114">
        <f t="shared" si="10"/>
        <v>-0.58139534883720922</v>
      </c>
      <c r="O35" s="114">
        <f t="shared" si="12"/>
        <v>-0.32799999999999996</v>
      </c>
    </row>
    <row r="36" spans="2:16" x14ac:dyDescent="0.25">
      <c r="B36" s="112" t="s">
        <v>77</v>
      </c>
      <c r="C36" s="113">
        <v>2571</v>
      </c>
      <c r="D36" s="114">
        <v>9.0330788804071194E-2</v>
      </c>
      <c r="E36" s="113">
        <v>0</v>
      </c>
      <c r="F36" s="114">
        <f t="shared" si="6"/>
        <v>-1</v>
      </c>
      <c r="G36" s="113">
        <v>2003</v>
      </c>
      <c r="H36" s="114" t="str">
        <f t="shared" si="7"/>
        <v>-</v>
      </c>
      <c r="I36" s="113">
        <v>1369</v>
      </c>
      <c r="J36" s="114">
        <f t="shared" si="8"/>
        <v>-0.31652521218172736</v>
      </c>
      <c r="K36" s="113">
        <v>2638</v>
      </c>
      <c r="L36" s="114">
        <f t="shared" si="9"/>
        <v>0.92695398100803517</v>
      </c>
      <c r="M36" s="113"/>
      <c r="N36" s="114"/>
      <c r="O36" s="114"/>
    </row>
    <row r="37" spans="2:16" x14ac:dyDescent="0.25">
      <c r="B37" s="112" t="s">
        <v>79</v>
      </c>
      <c r="C37" s="113">
        <v>2710</v>
      </c>
      <c r="D37" s="114">
        <v>4.9167634533488158E-2</v>
      </c>
      <c r="E37" s="113">
        <v>0</v>
      </c>
      <c r="F37" s="114">
        <f t="shared" si="6"/>
        <v>-1</v>
      </c>
      <c r="G37" s="113">
        <v>2615</v>
      </c>
      <c r="H37" s="114" t="str">
        <f t="shared" si="7"/>
        <v>-</v>
      </c>
      <c r="I37" s="113">
        <v>1203</v>
      </c>
      <c r="J37" s="114">
        <f t="shared" si="8"/>
        <v>-0.539961759082218</v>
      </c>
      <c r="K37" s="113">
        <v>2644</v>
      </c>
      <c r="L37" s="114">
        <f t="shared" si="9"/>
        <v>1.1978387364921033</v>
      </c>
      <c r="M37" s="113"/>
      <c r="N37" s="114"/>
      <c r="O37" s="114"/>
    </row>
    <row r="38" spans="2:16" x14ac:dyDescent="0.25">
      <c r="B38" s="112" t="s">
        <v>81</v>
      </c>
      <c r="C38" s="113">
        <v>3536</v>
      </c>
      <c r="D38" s="114">
        <v>-0.41899441340782118</v>
      </c>
      <c r="E38" s="113">
        <v>2492</v>
      </c>
      <c r="F38" s="114">
        <f t="shared" si="6"/>
        <v>-0.29524886877828049</v>
      </c>
      <c r="G38" s="113">
        <v>3375</v>
      </c>
      <c r="H38" s="114">
        <f t="shared" si="7"/>
        <v>0.3543338683788122</v>
      </c>
      <c r="I38" s="113">
        <v>3184</v>
      </c>
      <c r="J38" s="114">
        <f t="shared" si="8"/>
        <v>-5.6592592592592639E-2</v>
      </c>
      <c r="K38" s="113">
        <v>2887</v>
      </c>
      <c r="L38" s="114">
        <f t="shared" si="9"/>
        <v>-9.3278894472361817E-2</v>
      </c>
      <c r="M38" s="113"/>
      <c r="N38" s="114"/>
      <c r="O38" s="114"/>
    </row>
    <row r="39" spans="2:16" x14ac:dyDescent="0.25">
      <c r="B39" s="112" t="s">
        <v>83</v>
      </c>
      <c r="C39" s="113">
        <v>4209</v>
      </c>
      <c r="D39" s="114">
        <v>0.37100977198697072</v>
      </c>
      <c r="E39" s="113">
        <v>485</v>
      </c>
      <c r="F39" s="114">
        <f t="shared" si="6"/>
        <v>-0.8847707293894036</v>
      </c>
      <c r="G39" s="113">
        <v>2108</v>
      </c>
      <c r="H39" s="114">
        <f t="shared" si="7"/>
        <v>3.3463917525773192</v>
      </c>
      <c r="I39" s="113">
        <v>1825</v>
      </c>
      <c r="J39" s="114">
        <f t="shared" si="8"/>
        <v>-0.13425047438330173</v>
      </c>
      <c r="K39" s="113">
        <v>3190</v>
      </c>
      <c r="L39" s="114">
        <f t="shared" si="9"/>
        <v>0.74794520547945198</v>
      </c>
      <c r="M39" s="113"/>
      <c r="N39" s="114"/>
      <c r="O39" s="114"/>
    </row>
    <row r="40" spans="2:16" x14ac:dyDescent="0.25">
      <c r="B40" s="112" t="s">
        <v>85</v>
      </c>
      <c r="C40" s="113">
        <v>3643</v>
      </c>
      <c r="D40" s="114">
        <v>0.76160541586073505</v>
      </c>
      <c r="E40" s="113">
        <v>528</v>
      </c>
      <c r="F40" s="114">
        <f t="shared" si="6"/>
        <v>-0.85506450727422456</v>
      </c>
      <c r="G40" s="113">
        <v>2051</v>
      </c>
      <c r="H40" s="114">
        <f t="shared" si="7"/>
        <v>2.8844696969696968</v>
      </c>
      <c r="I40" s="113">
        <v>2115</v>
      </c>
      <c r="J40" s="114">
        <f t="shared" si="8"/>
        <v>3.1204290589956107E-2</v>
      </c>
      <c r="K40" s="113">
        <v>2565</v>
      </c>
      <c r="L40" s="114">
        <f t="shared" si="9"/>
        <v>0.2127659574468086</v>
      </c>
      <c r="M40" s="113"/>
      <c r="N40" s="114"/>
      <c r="O40" s="114"/>
    </row>
    <row r="41" spans="2:16" x14ac:dyDescent="0.25">
      <c r="B41" s="112" t="s">
        <v>87</v>
      </c>
      <c r="C41" s="113">
        <v>1754</v>
      </c>
      <c r="D41" s="114">
        <v>-0.21521252796420587</v>
      </c>
      <c r="E41" s="113">
        <v>509</v>
      </c>
      <c r="F41" s="114">
        <f t="shared" si="6"/>
        <v>-0.70980615735461794</v>
      </c>
      <c r="G41" s="113">
        <v>807</v>
      </c>
      <c r="H41" s="114">
        <f t="shared" si="7"/>
        <v>0.58546168958742628</v>
      </c>
      <c r="I41" s="113">
        <v>2957</v>
      </c>
      <c r="J41" s="114">
        <f t="shared" si="8"/>
        <v>2.6641883519206941</v>
      </c>
      <c r="K41" s="113">
        <v>2171</v>
      </c>
      <c r="L41" s="114">
        <f t="shared" si="9"/>
        <v>-0.26580994250930001</v>
      </c>
      <c r="M41" s="113"/>
      <c r="N41" s="114"/>
      <c r="O41" s="114"/>
    </row>
    <row r="42" spans="2:16" x14ac:dyDescent="0.25">
      <c r="B42" s="112" t="s">
        <v>89</v>
      </c>
      <c r="C42" s="113">
        <v>1177</v>
      </c>
      <c r="D42" s="114">
        <v>-0.47290640394088668</v>
      </c>
      <c r="E42" s="113">
        <v>9</v>
      </c>
      <c r="F42" s="114">
        <f t="shared" si="6"/>
        <v>-0.99235344095157174</v>
      </c>
      <c r="G42" s="113">
        <v>1060</v>
      </c>
      <c r="H42" s="114">
        <f t="shared" si="7"/>
        <v>116.77777777777777</v>
      </c>
      <c r="I42" s="113">
        <v>2919</v>
      </c>
      <c r="J42" s="114">
        <f t="shared" si="8"/>
        <v>1.7537735849056606</v>
      </c>
      <c r="K42" s="113">
        <v>4029</v>
      </c>
      <c r="L42" s="114">
        <f t="shared" si="9"/>
        <v>0.38026721479958892</v>
      </c>
      <c r="M42" s="113"/>
      <c r="N42" s="114"/>
      <c r="O42" s="114"/>
    </row>
    <row r="43" spans="2:16" ht="15.75" x14ac:dyDescent="0.25">
      <c r="B43" s="115" t="s">
        <v>26</v>
      </c>
      <c r="C43" s="116">
        <v>30969</v>
      </c>
      <c r="D43" s="117">
        <v>-7.65446087786259E-2</v>
      </c>
      <c r="E43" s="116">
        <v>6950</v>
      </c>
      <c r="F43" s="117">
        <f t="shared" si="6"/>
        <v>-0.77558203364654976</v>
      </c>
      <c r="G43" s="116">
        <v>17286</v>
      </c>
      <c r="H43" s="117">
        <f t="shared" si="7"/>
        <v>1.4871942446043165</v>
      </c>
      <c r="I43" s="116">
        <v>21218</v>
      </c>
      <c r="J43" s="117">
        <f t="shared" si="8"/>
        <v>0.2274673145898416</v>
      </c>
      <c r="K43" s="116">
        <v>40235</v>
      </c>
      <c r="L43" s="117">
        <f t="shared" si="9"/>
        <v>0.89626732019983035</v>
      </c>
      <c r="M43" s="116">
        <v>12000</v>
      </c>
      <c r="N43" s="117">
        <v>-0.40331162050619063</v>
      </c>
      <c r="O43" s="117">
        <v>5.550180314891362E-2</v>
      </c>
    </row>
    <row r="44" spans="2:16" ht="6" customHeight="1" x14ac:dyDescent="0.25"/>
    <row r="45" spans="2:16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300" t="s">
        <v>251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1" t="s">
        <v>94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95</v>
      </c>
    </row>
    <row r="50" spans="1:16" ht="22.5" thickTop="1" thickBot="1" x14ac:dyDescent="0.3">
      <c r="B50" s="107"/>
      <c r="C50" s="349" t="s">
        <v>96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C7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65</v>
      </c>
      <c r="D52" s="110" t="str">
        <f>CONCATENATE("var. ",RIGHT(C51,2),"/",RIGHT(C51-1,2))</f>
        <v>var. 19/18</v>
      </c>
      <c r="E52" s="111" t="s">
        <v>65</v>
      </c>
      <c r="F52" s="110" t="str">
        <f>CONCATENATE("var. ",RIGHT(E51,2),"/",RIGHT(E51-1,2))</f>
        <v>var. 20/19</v>
      </c>
      <c r="G52" s="111" t="s">
        <v>65</v>
      </c>
      <c r="H52" s="110" t="str">
        <f>CONCATENATE("var. ",RIGHT(G51,2),"/",RIGHT(G51-1,2))</f>
        <v>var. 21/20</v>
      </c>
      <c r="I52" s="111" t="s">
        <v>65</v>
      </c>
      <c r="J52" s="110" t="s">
        <v>132</v>
      </c>
      <c r="K52" s="111" t="s">
        <v>65</v>
      </c>
      <c r="L52" s="110" t="s">
        <v>227</v>
      </c>
      <c r="M52" s="111" t="s">
        <v>65</v>
      </c>
      <c r="N52" s="110" t="s">
        <v>249</v>
      </c>
      <c r="O52" s="110" t="s">
        <v>250</v>
      </c>
    </row>
    <row r="53" spans="1:16" x14ac:dyDescent="0.25">
      <c r="A53" s="1">
        <v>1</v>
      </c>
      <c r="B53" s="112" t="s">
        <v>67</v>
      </c>
      <c r="C53" s="113">
        <v>1334</v>
      </c>
      <c r="D53" s="114">
        <v>6.4644852354349469E-2</v>
      </c>
      <c r="E53" s="113">
        <v>563</v>
      </c>
      <c r="F53" s="114">
        <f t="shared" ref="F53:F65" si="13">IFERROR(E53/C53-1,"-")</f>
        <v>-0.57796101949025491</v>
      </c>
      <c r="G53" s="113">
        <v>258</v>
      </c>
      <c r="H53" s="114">
        <f t="shared" ref="H53:H65" si="14">IFERROR(G53/E53-1,"-")</f>
        <v>-0.54174067495559508</v>
      </c>
      <c r="I53" s="113">
        <v>843</v>
      </c>
      <c r="J53" s="114">
        <f t="shared" ref="J53:J65" si="15">IFERROR(I53/G53-1,"-")</f>
        <v>2.2674418604651163</v>
      </c>
      <c r="K53" s="113">
        <v>1740</v>
      </c>
      <c r="L53" s="114">
        <f>IFERROR(K53/I53-1,"-")</f>
        <v>1.0640569395017794</v>
      </c>
      <c r="M53" s="113">
        <v>940</v>
      </c>
      <c r="N53" s="114">
        <f t="shared" ref="N53:N57" si="16">IFERROR(M53/K53-1,"-")</f>
        <v>-0.45977011494252873</v>
      </c>
      <c r="O53" s="114">
        <f t="shared" ref="O53" si="17">IFERROR(M53/C53-1,"-")</f>
        <v>-0.29535232383808097</v>
      </c>
    </row>
    <row r="54" spans="1:16" x14ac:dyDescent="0.25">
      <c r="A54" s="1">
        <v>2</v>
      </c>
      <c r="B54" s="112" t="s">
        <v>69</v>
      </c>
      <c r="C54" s="113">
        <v>1064</v>
      </c>
      <c r="D54" s="114">
        <v>-0.45041322314049592</v>
      </c>
      <c r="E54" s="113">
        <v>504</v>
      </c>
      <c r="F54" s="114">
        <f t="shared" si="13"/>
        <v>-0.52631578947368429</v>
      </c>
      <c r="G54" s="113">
        <v>16</v>
      </c>
      <c r="H54" s="114">
        <f t="shared" si="14"/>
        <v>-0.96825396825396826</v>
      </c>
      <c r="I54" s="113">
        <v>552</v>
      </c>
      <c r="J54" s="114">
        <f t="shared" si="15"/>
        <v>33.5</v>
      </c>
      <c r="K54" s="113">
        <v>1148</v>
      </c>
      <c r="L54" s="114">
        <f t="shared" ref="L54:L65" si="18">IFERROR(K54/I54-1,"-")</f>
        <v>1.0797101449275361</v>
      </c>
      <c r="M54" s="113">
        <v>1412</v>
      </c>
      <c r="N54" s="114">
        <f t="shared" si="16"/>
        <v>0.2299651567944252</v>
      </c>
      <c r="O54" s="114">
        <f>IFERROR(M54/C54-1,"-")</f>
        <v>0.3270676691729324</v>
      </c>
    </row>
    <row r="55" spans="1:16" x14ac:dyDescent="0.25">
      <c r="A55" s="1">
        <v>3</v>
      </c>
      <c r="B55" s="112" t="s">
        <v>71</v>
      </c>
      <c r="C55" s="113">
        <v>1309</v>
      </c>
      <c r="D55" s="114">
        <v>0.23374175306314804</v>
      </c>
      <c r="E55" s="113">
        <v>522</v>
      </c>
      <c r="F55" s="114">
        <f t="shared" si="13"/>
        <v>-0.60122230710466007</v>
      </c>
      <c r="G55" s="113">
        <v>359</v>
      </c>
      <c r="H55" s="114">
        <f t="shared" si="14"/>
        <v>-0.3122605363984674</v>
      </c>
      <c r="I55" s="113">
        <v>1584</v>
      </c>
      <c r="J55" s="114">
        <f t="shared" si="15"/>
        <v>3.4122562674094707</v>
      </c>
      <c r="K55" s="113">
        <v>1437</v>
      </c>
      <c r="L55" s="114">
        <f t="shared" si="18"/>
        <v>-9.2803030303030276E-2</v>
      </c>
      <c r="M55" s="113">
        <v>1780</v>
      </c>
      <c r="N55" s="114">
        <f t="shared" si="16"/>
        <v>0.23869171885873341</v>
      </c>
      <c r="O55" s="114">
        <f t="shared" ref="O55:O57" si="19">IFERROR(M55/C55-1,"-")</f>
        <v>0.35981665393430107</v>
      </c>
    </row>
    <row r="56" spans="1:16" x14ac:dyDescent="0.25">
      <c r="A56" s="1">
        <v>4</v>
      </c>
      <c r="B56" s="112" t="s">
        <v>73</v>
      </c>
      <c r="C56" s="113">
        <v>1046</v>
      </c>
      <c r="D56" s="114">
        <v>0.17528089887640452</v>
      </c>
      <c r="E56" s="113">
        <v>0</v>
      </c>
      <c r="F56" s="114">
        <f t="shared" si="13"/>
        <v>-1</v>
      </c>
      <c r="G56" s="113">
        <v>188</v>
      </c>
      <c r="H56" s="114" t="str">
        <f t="shared" si="14"/>
        <v>-</v>
      </c>
      <c r="I56" s="113">
        <v>851</v>
      </c>
      <c r="J56" s="114">
        <f t="shared" si="15"/>
        <v>3.5265957446808507</v>
      </c>
      <c r="K56" s="113">
        <v>1028</v>
      </c>
      <c r="L56" s="114">
        <f t="shared" si="18"/>
        <v>0.20799059929494712</v>
      </c>
      <c r="M56" s="113">
        <v>652</v>
      </c>
      <c r="N56" s="114">
        <f t="shared" si="16"/>
        <v>-0.36575875486381326</v>
      </c>
      <c r="O56" s="114">
        <f t="shared" si="19"/>
        <v>-0.37667304015296366</v>
      </c>
    </row>
    <row r="57" spans="1:16" x14ac:dyDescent="0.25">
      <c r="A57" s="1">
        <v>5</v>
      </c>
      <c r="B57" s="112" t="s">
        <v>75</v>
      </c>
      <c r="C57" s="113">
        <v>1367</v>
      </c>
      <c r="D57" s="114">
        <v>-0.21974885844748859</v>
      </c>
      <c r="E57" s="113">
        <v>0</v>
      </c>
      <c r="F57" s="114">
        <f t="shared" si="13"/>
        <v>-1</v>
      </c>
      <c r="G57" s="113">
        <v>467</v>
      </c>
      <c r="H57" s="114" t="str">
        <f t="shared" si="14"/>
        <v>-</v>
      </c>
      <c r="I57" s="113">
        <v>944</v>
      </c>
      <c r="J57" s="114">
        <f t="shared" si="15"/>
        <v>1.0214132762312635</v>
      </c>
      <c r="K57" s="113">
        <v>841</v>
      </c>
      <c r="L57" s="114">
        <f t="shared" si="18"/>
        <v>-0.10911016949152541</v>
      </c>
      <c r="M57" s="113">
        <v>401</v>
      </c>
      <c r="N57" s="114">
        <f t="shared" si="16"/>
        <v>-0.52318668252080858</v>
      </c>
      <c r="O57" s="114">
        <f t="shared" si="19"/>
        <v>-0.70665691294806143</v>
      </c>
    </row>
    <row r="58" spans="1:16" x14ac:dyDescent="0.25">
      <c r="A58" s="1">
        <v>6</v>
      </c>
      <c r="B58" s="112" t="s">
        <v>77</v>
      </c>
      <c r="C58" s="113">
        <v>1374</v>
      </c>
      <c r="D58" s="114">
        <v>0.4049079754601228</v>
      </c>
      <c r="E58" s="113">
        <v>0</v>
      </c>
      <c r="F58" s="114">
        <f t="shared" si="13"/>
        <v>-1</v>
      </c>
      <c r="G58" s="113">
        <v>1196</v>
      </c>
      <c r="H58" s="114" t="str">
        <f t="shared" si="14"/>
        <v>-</v>
      </c>
      <c r="I58" s="113">
        <v>862</v>
      </c>
      <c r="J58" s="114">
        <f t="shared" si="15"/>
        <v>-0.27926421404682278</v>
      </c>
      <c r="K58" s="113">
        <v>1029</v>
      </c>
      <c r="L58" s="114">
        <f t="shared" si="18"/>
        <v>0.19373549883990715</v>
      </c>
      <c r="M58" s="113"/>
      <c r="N58" s="114"/>
      <c r="O58" s="114"/>
    </row>
    <row r="59" spans="1:16" x14ac:dyDescent="0.25">
      <c r="A59" s="1">
        <v>7</v>
      </c>
      <c r="B59" s="112" t="s">
        <v>79</v>
      </c>
      <c r="C59" s="113">
        <v>1777</v>
      </c>
      <c r="D59" s="114">
        <v>1.5134370579915135</v>
      </c>
      <c r="E59" s="113">
        <v>0</v>
      </c>
      <c r="F59" s="114">
        <f t="shared" si="13"/>
        <v>-1</v>
      </c>
      <c r="G59" s="113">
        <v>1527</v>
      </c>
      <c r="H59" s="114" t="str">
        <f t="shared" si="14"/>
        <v>-</v>
      </c>
      <c r="I59" s="113">
        <v>739</v>
      </c>
      <c r="J59" s="114">
        <f t="shared" si="15"/>
        <v>-0.51604453176162413</v>
      </c>
      <c r="K59" s="113">
        <v>857</v>
      </c>
      <c r="L59" s="114">
        <f t="shared" si="18"/>
        <v>0.15967523680649531</v>
      </c>
      <c r="M59" s="113"/>
      <c r="N59" s="114"/>
      <c r="O59" s="114"/>
    </row>
    <row r="60" spans="1:16" x14ac:dyDescent="0.25">
      <c r="A60" s="1">
        <v>8</v>
      </c>
      <c r="B60" s="112" t="s">
        <v>81</v>
      </c>
      <c r="C60" s="113">
        <v>1555</v>
      </c>
      <c r="D60" s="114">
        <v>0.15958240119313949</v>
      </c>
      <c r="E60" s="113">
        <v>0</v>
      </c>
      <c r="F60" s="114">
        <f t="shared" si="13"/>
        <v>-1</v>
      </c>
      <c r="G60" s="113">
        <v>2183</v>
      </c>
      <c r="H60" s="114" t="str">
        <f t="shared" si="14"/>
        <v>-</v>
      </c>
      <c r="I60" s="113">
        <v>1413</v>
      </c>
      <c r="J60" s="114">
        <f t="shared" si="15"/>
        <v>-0.35272560696289512</v>
      </c>
      <c r="K60" s="113">
        <v>1437</v>
      </c>
      <c r="L60" s="114">
        <f t="shared" si="18"/>
        <v>1.6985138004246281E-2</v>
      </c>
      <c r="M60" s="113"/>
      <c r="N60" s="114"/>
      <c r="O60" s="114"/>
    </row>
    <row r="61" spans="1:16" x14ac:dyDescent="0.25">
      <c r="A61" s="1">
        <v>9</v>
      </c>
      <c r="B61" s="112" t="s">
        <v>83</v>
      </c>
      <c r="C61" s="113">
        <v>2661</v>
      </c>
      <c r="D61" s="114">
        <v>0.64665841584158423</v>
      </c>
      <c r="E61" s="113">
        <v>144</v>
      </c>
      <c r="F61" s="114">
        <f t="shared" si="13"/>
        <v>-0.94588500563697853</v>
      </c>
      <c r="G61" s="113">
        <v>1251</v>
      </c>
      <c r="H61" s="114">
        <f t="shared" si="14"/>
        <v>7.6875</v>
      </c>
      <c r="I61" s="113">
        <v>1401</v>
      </c>
      <c r="J61" s="114">
        <f t="shared" si="15"/>
        <v>0.11990407673860903</v>
      </c>
      <c r="K61" s="113">
        <v>925</v>
      </c>
      <c r="L61" s="114">
        <f t="shared" si="18"/>
        <v>-0.33975731620271232</v>
      </c>
      <c r="M61" s="113"/>
      <c r="N61" s="114"/>
      <c r="O61" s="114"/>
    </row>
    <row r="62" spans="1:16" x14ac:dyDescent="0.25">
      <c r="A62" s="1">
        <v>10</v>
      </c>
      <c r="B62" s="112" t="s">
        <v>85</v>
      </c>
      <c r="C62" s="113">
        <v>2962</v>
      </c>
      <c r="D62" s="114">
        <v>2.1310782241014801</v>
      </c>
      <c r="E62" s="113">
        <v>106</v>
      </c>
      <c r="F62" s="114">
        <f t="shared" si="13"/>
        <v>-0.9642133693450371</v>
      </c>
      <c r="G62" s="113">
        <v>1256</v>
      </c>
      <c r="H62" s="114">
        <f t="shared" si="14"/>
        <v>10.849056603773585</v>
      </c>
      <c r="I62" s="113">
        <v>1534</v>
      </c>
      <c r="J62" s="114">
        <f t="shared" si="15"/>
        <v>0.22133757961783429</v>
      </c>
      <c r="K62" s="113">
        <v>1410</v>
      </c>
      <c r="L62" s="114">
        <f t="shared" si="18"/>
        <v>-8.0834419817470637E-2</v>
      </c>
      <c r="M62" s="113"/>
      <c r="N62" s="114"/>
      <c r="O62" s="114"/>
    </row>
    <row r="63" spans="1:16" x14ac:dyDescent="0.25">
      <c r="A63" s="1">
        <v>11</v>
      </c>
      <c r="B63" s="112" t="s">
        <v>87</v>
      </c>
      <c r="C63" s="113">
        <v>933</v>
      </c>
      <c r="D63" s="114">
        <v>-0.25360000000000005</v>
      </c>
      <c r="E63" s="113">
        <v>99</v>
      </c>
      <c r="F63" s="114">
        <f t="shared" si="13"/>
        <v>-0.89389067524115751</v>
      </c>
      <c r="G63" s="113">
        <v>757</v>
      </c>
      <c r="H63" s="114">
        <f t="shared" si="14"/>
        <v>6.6464646464646462</v>
      </c>
      <c r="I63" s="113">
        <v>1893</v>
      </c>
      <c r="J63" s="114">
        <f t="shared" si="15"/>
        <v>1.500660501981506</v>
      </c>
      <c r="K63" s="113">
        <v>1531</v>
      </c>
      <c r="L63" s="114">
        <f t="shared" si="18"/>
        <v>-0.19123085050184896</v>
      </c>
      <c r="M63" s="113"/>
      <c r="N63" s="114"/>
      <c r="O63" s="114"/>
    </row>
    <row r="64" spans="1:16" x14ac:dyDescent="0.25">
      <c r="A64" s="1">
        <v>12</v>
      </c>
      <c r="B64" s="112" t="s">
        <v>89</v>
      </c>
      <c r="C64" s="113">
        <v>626</v>
      </c>
      <c r="D64" s="114">
        <v>-0.54538852578068264</v>
      </c>
      <c r="E64" s="113">
        <v>9</v>
      </c>
      <c r="F64" s="114">
        <f t="shared" si="13"/>
        <v>-0.98562300319488816</v>
      </c>
      <c r="G64" s="113">
        <v>838</v>
      </c>
      <c r="H64" s="114">
        <f t="shared" si="14"/>
        <v>92.111111111111114</v>
      </c>
      <c r="I64" s="113">
        <v>1612</v>
      </c>
      <c r="J64" s="114">
        <f t="shared" si="15"/>
        <v>0.92362768496420045</v>
      </c>
      <c r="K64" s="113">
        <v>1688</v>
      </c>
      <c r="L64" s="114">
        <f t="shared" si="18"/>
        <v>4.7146401985111552E-2</v>
      </c>
      <c r="M64" s="113"/>
      <c r="N64" s="114"/>
      <c r="O64" s="114"/>
    </row>
    <row r="65" spans="1:16" ht="15.75" x14ac:dyDescent="0.25">
      <c r="B65" s="115" t="s">
        <v>26</v>
      </c>
      <c r="C65" s="116">
        <v>18008</v>
      </c>
      <c r="D65" s="117">
        <v>0.19203018468259758</v>
      </c>
      <c r="E65" s="116">
        <v>1947</v>
      </c>
      <c r="F65" s="117">
        <f t="shared" si="13"/>
        <v>-0.89188138605064415</v>
      </c>
      <c r="G65" s="116">
        <v>10296</v>
      </c>
      <c r="H65" s="117">
        <f t="shared" si="14"/>
        <v>4.2881355932203391</v>
      </c>
      <c r="I65" s="116">
        <v>14228</v>
      </c>
      <c r="J65" s="117">
        <f t="shared" si="15"/>
        <v>0.38189588189588197</v>
      </c>
      <c r="K65" s="116">
        <v>15071</v>
      </c>
      <c r="L65" s="117">
        <f t="shared" si="18"/>
        <v>5.924936744447562E-2</v>
      </c>
      <c r="M65" s="116">
        <v>5185</v>
      </c>
      <c r="N65" s="117">
        <v>-0.16289958023894091</v>
      </c>
      <c r="O65" s="117">
        <v>2.263058527375708</v>
      </c>
    </row>
    <row r="66" spans="1:16" ht="6" customHeight="1" x14ac:dyDescent="0.25"/>
    <row r="67" spans="1:16" x14ac:dyDescent="0.25">
      <c r="B67" s="103" t="s">
        <v>51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0" t="s">
        <v>252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1" t="s">
        <v>97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98</v>
      </c>
    </row>
    <row r="72" spans="1:16" ht="22.5" thickTop="1" thickBot="1" x14ac:dyDescent="0.3">
      <c r="B72" s="107"/>
      <c r="C72" s="349" t="s">
        <v>99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C7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65</v>
      </c>
      <c r="D74" s="110" t="str">
        <f>CONCATENATE("var. ",RIGHT(C73,2),"/",RIGHT(C73-1,2))</f>
        <v>var. 19/18</v>
      </c>
      <c r="E74" s="111" t="s">
        <v>65</v>
      </c>
      <c r="F74" s="110" t="str">
        <f>CONCATENATE("var. ",RIGHT(E73,2),"/",RIGHT(E73-1,2))</f>
        <v>var. 20/19</v>
      </c>
      <c r="G74" s="111" t="s">
        <v>65</v>
      </c>
      <c r="H74" s="110" t="str">
        <f>CONCATENATE("var. ",RIGHT(G73,2),"/",RIGHT(G73-1,2))</f>
        <v>var. 21/20</v>
      </c>
      <c r="I74" s="111" t="s">
        <v>65</v>
      </c>
      <c r="J74" s="110" t="s">
        <v>132</v>
      </c>
      <c r="K74" s="111" t="s">
        <v>65</v>
      </c>
      <c r="L74" s="110" t="s">
        <v>227</v>
      </c>
      <c r="M74" s="111" t="s">
        <v>65</v>
      </c>
      <c r="N74" s="110" t="s">
        <v>249</v>
      </c>
      <c r="O74" s="110" t="s">
        <v>250</v>
      </c>
    </row>
    <row r="75" spans="1:16" x14ac:dyDescent="0.25">
      <c r="A75" s="1">
        <v>1</v>
      </c>
      <c r="B75" s="112" t="s">
        <v>67</v>
      </c>
      <c r="C75" s="113">
        <v>876</v>
      </c>
      <c r="D75" s="114">
        <v>-4.6789989118607211E-2</v>
      </c>
      <c r="E75" s="113">
        <v>651</v>
      </c>
      <c r="F75" s="114">
        <f t="shared" ref="F75:F87" si="20">IFERROR(E75/C75-1,"-")</f>
        <v>-0.25684931506849318</v>
      </c>
      <c r="G75" s="113">
        <v>262</v>
      </c>
      <c r="H75" s="114">
        <f t="shared" ref="H75:H87" si="21">IFERROR(G75/E75-1,"-")</f>
        <v>-0.59754224270353307</v>
      </c>
      <c r="I75" s="113">
        <v>99</v>
      </c>
      <c r="J75" s="114">
        <f t="shared" ref="J75:J87" si="22">IFERROR(I75/G75-1,"-")</f>
        <v>-0.62213740458015265</v>
      </c>
      <c r="K75" s="113">
        <v>4982</v>
      </c>
      <c r="L75" s="114">
        <f>IFERROR(K75/I75-1,"-")</f>
        <v>49.323232323232325</v>
      </c>
      <c r="M75" s="113">
        <v>500</v>
      </c>
      <c r="N75" s="114">
        <f t="shared" ref="N75:N79" si="23">IFERROR(M75/K75-1,"-")</f>
        <v>-0.89963869931754314</v>
      </c>
      <c r="O75" s="114">
        <f t="shared" ref="O75" si="24">M75/C75-1</f>
        <v>-0.42922374429223742</v>
      </c>
    </row>
    <row r="76" spans="1:16" x14ac:dyDescent="0.25">
      <c r="A76" s="1">
        <v>2</v>
      </c>
      <c r="B76" s="112" t="s">
        <v>69</v>
      </c>
      <c r="C76" s="113">
        <v>851</v>
      </c>
      <c r="D76" s="114">
        <v>-2.6315789473684181E-2</v>
      </c>
      <c r="E76" s="113">
        <v>400</v>
      </c>
      <c r="F76" s="114">
        <f t="shared" si="20"/>
        <v>-0.5299647473560517</v>
      </c>
      <c r="G76" s="113">
        <v>495</v>
      </c>
      <c r="H76" s="114">
        <f t="shared" si="21"/>
        <v>0.23750000000000004</v>
      </c>
      <c r="I76" s="113">
        <v>58</v>
      </c>
      <c r="J76" s="114">
        <f t="shared" si="22"/>
        <v>-0.88282828282828285</v>
      </c>
      <c r="K76" s="113">
        <v>2158</v>
      </c>
      <c r="L76" s="114">
        <f t="shared" ref="L76:L87" si="25">IFERROR(K76/I76-1,"-")</f>
        <v>36.206896551724135</v>
      </c>
      <c r="M76" s="113">
        <v>677</v>
      </c>
      <c r="N76" s="114">
        <f t="shared" si="23"/>
        <v>-0.68628359592215016</v>
      </c>
      <c r="O76" s="114">
        <f>IFERROR(M76/C76-1,"-")</f>
        <v>-0.20446533490011753</v>
      </c>
    </row>
    <row r="77" spans="1:16" x14ac:dyDescent="0.25">
      <c r="A77" s="1">
        <v>3</v>
      </c>
      <c r="B77" s="112" t="s">
        <v>71</v>
      </c>
      <c r="C77" s="113">
        <v>833</v>
      </c>
      <c r="D77" s="114">
        <v>-0.46807151979565775</v>
      </c>
      <c r="E77" s="113">
        <v>265</v>
      </c>
      <c r="F77" s="114">
        <f t="shared" si="20"/>
        <v>-0.68187274909963991</v>
      </c>
      <c r="G77" s="113">
        <v>372</v>
      </c>
      <c r="H77" s="114">
        <f t="shared" si="21"/>
        <v>0.40377358490566029</v>
      </c>
      <c r="I77" s="113">
        <v>200</v>
      </c>
      <c r="J77" s="114">
        <f t="shared" si="22"/>
        <v>-0.4623655913978495</v>
      </c>
      <c r="K77" s="113">
        <v>1635</v>
      </c>
      <c r="L77" s="114">
        <f t="shared" si="25"/>
        <v>7.1750000000000007</v>
      </c>
      <c r="M77" s="113">
        <v>3047</v>
      </c>
      <c r="N77" s="114">
        <f t="shared" si="23"/>
        <v>0.8636085626911314</v>
      </c>
      <c r="O77" s="114">
        <f t="shared" ref="O77:O79" si="26">IFERROR(M77/C77-1,"-")</f>
        <v>2.6578631452581032</v>
      </c>
    </row>
    <row r="78" spans="1:16" x14ac:dyDescent="0.25">
      <c r="A78" s="1">
        <v>4</v>
      </c>
      <c r="B78" s="112" t="s">
        <v>73</v>
      </c>
      <c r="C78" s="113">
        <v>1806</v>
      </c>
      <c r="D78" s="114">
        <v>0.35382308845577204</v>
      </c>
      <c r="E78" s="113">
        <v>0</v>
      </c>
      <c r="F78" s="114">
        <f t="shared" si="20"/>
        <v>-1</v>
      </c>
      <c r="G78" s="113">
        <v>524</v>
      </c>
      <c r="H78" s="114" t="str">
        <f t="shared" si="21"/>
        <v>-</v>
      </c>
      <c r="I78" s="113">
        <v>52</v>
      </c>
      <c r="J78" s="114">
        <f t="shared" si="22"/>
        <v>-0.9007633587786259</v>
      </c>
      <c r="K78" s="113">
        <v>2371</v>
      </c>
      <c r="L78" s="114">
        <f t="shared" si="25"/>
        <v>44.596153846153847</v>
      </c>
      <c r="M78" s="113">
        <v>1480</v>
      </c>
      <c r="N78" s="114">
        <f t="shared" si="23"/>
        <v>-0.37579080556727118</v>
      </c>
      <c r="O78" s="114">
        <f t="shared" si="26"/>
        <v>-0.18050941306755264</v>
      </c>
    </row>
    <row r="79" spans="1:16" x14ac:dyDescent="0.25">
      <c r="A79" s="1">
        <v>5</v>
      </c>
      <c r="B79" s="112" t="s">
        <v>75</v>
      </c>
      <c r="C79" s="113">
        <v>883</v>
      </c>
      <c r="D79" s="114">
        <v>-0.33004552352048555</v>
      </c>
      <c r="E79" s="113">
        <v>0</v>
      </c>
      <c r="F79" s="114">
        <f t="shared" si="20"/>
        <v>-1</v>
      </c>
      <c r="G79" s="113">
        <v>326</v>
      </c>
      <c r="H79" s="114" t="str">
        <f t="shared" si="21"/>
        <v>-</v>
      </c>
      <c r="I79" s="113">
        <v>463</v>
      </c>
      <c r="J79" s="114">
        <f t="shared" si="22"/>
        <v>0.42024539877300615</v>
      </c>
      <c r="K79" s="113">
        <v>2771</v>
      </c>
      <c r="L79" s="114">
        <f t="shared" si="25"/>
        <v>4.9848812095032393</v>
      </c>
      <c r="M79" s="113">
        <v>1111</v>
      </c>
      <c r="N79" s="114">
        <f t="shared" si="23"/>
        <v>-0.59906171057380009</v>
      </c>
      <c r="O79" s="114">
        <f t="shared" si="26"/>
        <v>0.25821064552661377</v>
      </c>
    </row>
    <row r="80" spans="1:16" x14ac:dyDescent="0.25">
      <c r="A80" s="1">
        <v>6</v>
      </c>
      <c r="B80" s="112" t="s">
        <v>77</v>
      </c>
      <c r="C80" s="113">
        <v>1197</v>
      </c>
      <c r="D80" s="114">
        <v>-0.13260869565217392</v>
      </c>
      <c r="E80" s="113">
        <v>0</v>
      </c>
      <c r="F80" s="114">
        <f t="shared" si="20"/>
        <v>-1</v>
      </c>
      <c r="G80" s="113">
        <v>807</v>
      </c>
      <c r="H80" s="114" t="str">
        <f t="shared" si="21"/>
        <v>-</v>
      </c>
      <c r="I80" s="113">
        <v>507</v>
      </c>
      <c r="J80" s="114">
        <f t="shared" si="22"/>
        <v>-0.37174721189591076</v>
      </c>
      <c r="K80" s="113">
        <v>1609</v>
      </c>
      <c r="L80" s="114">
        <f t="shared" si="25"/>
        <v>2.1735700197238659</v>
      </c>
      <c r="M80" s="113"/>
      <c r="N80" s="114"/>
      <c r="O80" s="114"/>
    </row>
    <row r="81" spans="1:16" x14ac:dyDescent="0.25">
      <c r="A81" s="1">
        <v>7</v>
      </c>
      <c r="B81" s="112" t="s">
        <v>79</v>
      </c>
      <c r="C81" s="113">
        <v>933</v>
      </c>
      <c r="D81" s="114">
        <v>-0.50266524520255862</v>
      </c>
      <c r="E81" s="113">
        <v>0</v>
      </c>
      <c r="F81" s="114">
        <f t="shared" si="20"/>
        <v>-1</v>
      </c>
      <c r="G81" s="113">
        <v>1088</v>
      </c>
      <c r="H81" s="114" t="str">
        <f t="shared" si="21"/>
        <v>-</v>
      </c>
      <c r="I81" s="113">
        <v>464</v>
      </c>
      <c r="J81" s="114">
        <f t="shared" si="22"/>
        <v>-0.57352941176470584</v>
      </c>
      <c r="K81" s="113">
        <v>1787</v>
      </c>
      <c r="L81" s="114">
        <f t="shared" si="25"/>
        <v>2.8512931034482758</v>
      </c>
      <c r="M81" s="113"/>
      <c r="N81" s="114"/>
      <c r="O81" s="114"/>
    </row>
    <row r="82" spans="1:16" x14ac:dyDescent="0.25">
      <c r="A82" s="1">
        <v>8</v>
      </c>
      <c r="B82" s="112" t="s">
        <v>81</v>
      </c>
      <c r="C82" s="113">
        <v>1981</v>
      </c>
      <c r="D82" s="114">
        <v>-0.58250790305584821</v>
      </c>
      <c r="E82" s="113">
        <v>2492</v>
      </c>
      <c r="F82" s="114">
        <f t="shared" si="20"/>
        <v>0.25795053003533575</v>
      </c>
      <c r="G82" s="113">
        <v>1192</v>
      </c>
      <c r="H82" s="114">
        <f t="shared" si="21"/>
        <v>-0.521669341894061</v>
      </c>
      <c r="I82" s="113">
        <v>1771</v>
      </c>
      <c r="J82" s="114">
        <f t="shared" si="22"/>
        <v>0.48573825503355694</v>
      </c>
      <c r="K82" s="113">
        <v>1450</v>
      </c>
      <c r="L82" s="114">
        <f t="shared" si="25"/>
        <v>-0.181253529079616</v>
      </c>
      <c r="M82" s="113"/>
      <c r="N82" s="114"/>
      <c r="O82" s="114"/>
    </row>
    <row r="83" spans="1:16" x14ac:dyDescent="0.25">
      <c r="A83" s="1">
        <v>9</v>
      </c>
      <c r="B83" s="112" t="s">
        <v>83</v>
      </c>
      <c r="C83" s="113">
        <v>1548</v>
      </c>
      <c r="D83" s="114">
        <v>6.4649243466299966E-2</v>
      </c>
      <c r="E83" s="113">
        <v>341</v>
      </c>
      <c r="F83" s="114">
        <f t="shared" si="20"/>
        <v>-0.77971576227390182</v>
      </c>
      <c r="G83" s="113">
        <v>857</v>
      </c>
      <c r="H83" s="114">
        <f t="shared" si="21"/>
        <v>1.5131964809384164</v>
      </c>
      <c r="I83" s="113">
        <v>424</v>
      </c>
      <c r="J83" s="114">
        <f t="shared" si="22"/>
        <v>-0.50525087514585765</v>
      </c>
      <c r="K83" s="113">
        <v>2265</v>
      </c>
      <c r="L83" s="114">
        <f t="shared" si="25"/>
        <v>4.341981132075472</v>
      </c>
      <c r="M83" s="113"/>
      <c r="N83" s="114"/>
      <c r="O83" s="114"/>
    </row>
    <row r="84" spans="1:16" x14ac:dyDescent="0.25">
      <c r="A84" s="1">
        <v>10</v>
      </c>
      <c r="B84" s="112" t="s">
        <v>85</v>
      </c>
      <c r="C84" s="113">
        <v>681</v>
      </c>
      <c r="D84" s="114">
        <v>-0.39304812834224601</v>
      </c>
      <c r="E84" s="113">
        <v>422</v>
      </c>
      <c r="F84" s="114">
        <f t="shared" si="20"/>
        <v>-0.38032305433186486</v>
      </c>
      <c r="G84" s="113">
        <v>795</v>
      </c>
      <c r="H84" s="114">
        <f t="shared" si="21"/>
        <v>0.88388625592417069</v>
      </c>
      <c r="I84" s="113">
        <v>581</v>
      </c>
      <c r="J84" s="114">
        <f t="shared" si="22"/>
        <v>-0.26918238993710697</v>
      </c>
      <c r="K84" s="113">
        <v>1155</v>
      </c>
      <c r="L84" s="114">
        <f t="shared" si="25"/>
        <v>0.98795180722891573</v>
      </c>
      <c r="M84" s="113"/>
      <c r="N84" s="114"/>
      <c r="O84" s="114"/>
    </row>
    <row r="85" spans="1:16" x14ac:dyDescent="0.25">
      <c r="A85" s="1">
        <v>11</v>
      </c>
      <c r="B85" s="112" t="s">
        <v>87</v>
      </c>
      <c r="C85" s="113">
        <v>821</v>
      </c>
      <c r="D85" s="114">
        <v>-0.166497461928934</v>
      </c>
      <c r="E85" s="113">
        <v>410</v>
      </c>
      <c r="F85" s="114">
        <f t="shared" si="20"/>
        <v>-0.50060901339829478</v>
      </c>
      <c r="G85" s="113">
        <v>50</v>
      </c>
      <c r="H85" s="114">
        <f t="shared" si="21"/>
        <v>-0.87804878048780488</v>
      </c>
      <c r="I85" s="113">
        <v>1064</v>
      </c>
      <c r="J85" s="114">
        <f t="shared" si="22"/>
        <v>20.28</v>
      </c>
      <c r="K85" s="113">
        <v>640</v>
      </c>
      <c r="L85" s="114">
        <f t="shared" si="25"/>
        <v>-0.39849624060150379</v>
      </c>
      <c r="M85" s="113"/>
      <c r="N85" s="114"/>
      <c r="O85" s="114"/>
    </row>
    <row r="86" spans="1:16" x14ac:dyDescent="0.25">
      <c r="A86" s="1">
        <v>12</v>
      </c>
      <c r="B86" s="112" t="s">
        <v>89</v>
      </c>
      <c r="C86" s="113">
        <v>551</v>
      </c>
      <c r="D86" s="114">
        <v>-0.35630841121495327</v>
      </c>
      <c r="E86" s="113">
        <v>0</v>
      </c>
      <c r="F86" s="114">
        <f t="shared" si="20"/>
        <v>-1</v>
      </c>
      <c r="G86" s="113">
        <v>222</v>
      </c>
      <c r="H86" s="114" t="str">
        <f t="shared" si="21"/>
        <v>-</v>
      </c>
      <c r="I86" s="113">
        <v>1307</v>
      </c>
      <c r="J86" s="114">
        <f t="shared" si="22"/>
        <v>4.8873873873873874</v>
      </c>
      <c r="K86" s="113">
        <v>2341</v>
      </c>
      <c r="L86" s="114">
        <f t="shared" si="25"/>
        <v>0.79112471308339716</v>
      </c>
      <c r="M86" s="113"/>
      <c r="N86" s="114"/>
      <c r="O86" s="114"/>
    </row>
    <row r="87" spans="1:16" ht="15.75" x14ac:dyDescent="0.25">
      <c r="B87" s="115" t="s">
        <v>26</v>
      </c>
      <c r="C87" s="116">
        <v>12961</v>
      </c>
      <c r="D87" s="117">
        <v>-0.2967062781485702</v>
      </c>
      <c r="E87" s="116">
        <v>5003</v>
      </c>
      <c r="F87" s="117">
        <f t="shared" si="20"/>
        <v>-0.61399583365481059</v>
      </c>
      <c r="G87" s="116">
        <v>6990</v>
      </c>
      <c r="H87" s="117">
        <f t="shared" si="21"/>
        <v>0.39716170297821307</v>
      </c>
      <c r="I87" s="116">
        <v>6990</v>
      </c>
      <c r="J87" s="117">
        <f t="shared" si="22"/>
        <v>0</v>
      </c>
      <c r="K87" s="116">
        <v>25164</v>
      </c>
      <c r="L87" s="117">
        <f t="shared" si="25"/>
        <v>2.6</v>
      </c>
      <c r="M87" s="116">
        <v>6815</v>
      </c>
      <c r="N87" s="117">
        <v>-0.51031113027232888</v>
      </c>
      <c r="O87" s="117">
        <v>0.29834254143646399</v>
      </c>
    </row>
    <row r="88" spans="1:16" ht="6" customHeight="1" x14ac:dyDescent="0.25"/>
    <row r="89" spans="1:16" x14ac:dyDescent="0.25">
      <c r="B89" s="103" t="s">
        <v>51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0" t="s">
        <v>253</v>
      </c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1" t="s">
        <v>100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101</v>
      </c>
    </row>
    <row r="94" spans="1:16" ht="22.5" thickTop="1" thickBot="1" x14ac:dyDescent="0.3">
      <c r="B94" s="119" t="s">
        <v>102</v>
      </c>
      <c r="C94" s="349" t="s">
        <v>103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C7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65</v>
      </c>
      <c r="D96" s="110" t="str">
        <f>CONCATENATE("var. ",RIGHT(C95,2),"/",RIGHT(C95-1,2))</f>
        <v>var. 19/18</v>
      </c>
      <c r="E96" s="111" t="s">
        <v>65</v>
      </c>
      <c r="F96" s="110" t="str">
        <f>CONCATENATE("var. ",RIGHT(E95,2),"/",RIGHT(E95-1,2))</f>
        <v>var. 20/19</v>
      </c>
      <c r="G96" s="111" t="s">
        <v>65</v>
      </c>
      <c r="H96" s="110" t="str">
        <f>CONCATENATE("var. ",RIGHT(G95,2),"/",RIGHT(G95-1,2))</f>
        <v>var. 21/20</v>
      </c>
      <c r="I96" s="111" t="s">
        <v>65</v>
      </c>
      <c r="J96" s="110" t="s">
        <v>132</v>
      </c>
      <c r="K96" s="111" t="s">
        <v>65</v>
      </c>
      <c r="L96" s="110" t="s">
        <v>227</v>
      </c>
      <c r="M96" s="111" t="s">
        <v>65</v>
      </c>
      <c r="N96" s="110" t="s">
        <v>249</v>
      </c>
      <c r="O96" s="110" t="s">
        <v>250</v>
      </c>
    </row>
    <row r="97" spans="2:15" x14ac:dyDescent="0.25">
      <c r="B97" s="112" t="s">
        <v>67</v>
      </c>
      <c r="C97" s="113">
        <v>22371</v>
      </c>
      <c r="D97" s="114">
        <v>1.3225236650210581E-2</v>
      </c>
      <c r="E97" s="113">
        <v>19810</v>
      </c>
      <c r="F97" s="114">
        <f t="shared" ref="F97:F109" si="27">IFERROR(E97/C97-1,"-")</f>
        <v>-0.11447856600062578</v>
      </c>
      <c r="G97" s="113">
        <v>2440</v>
      </c>
      <c r="H97" s="114">
        <f t="shared" ref="H97:H109" si="28">IFERROR(G97/E97-1,"-")</f>
        <v>-0.87682988389702166</v>
      </c>
      <c r="I97" s="113">
        <v>12980</v>
      </c>
      <c r="J97" s="114">
        <f t="shared" ref="J97:J109" si="29">IFERROR(I97/G97-1,"-")</f>
        <v>4.3196721311475406</v>
      </c>
      <c r="K97" s="113">
        <v>11260</v>
      </c>
      <c r="L97" s="114">
        <f t="shared" ref="L97:L109" si="30">IFERROR(K97/I97-1,"-")</f>
        <v>-0.13251155624036981</v>
      </c>
      <c r="M97" s="113">
        <v>19857</v>
      </c>
      <c r="N97" s="114">
        <f t="shared" ref="N97:N101" si="31">IFERROR(M97/K97-1,"-")</f>
        <v>0.76349911190053277</v>
      </c>
      <c r="O97" s="114">
        <f t="shared" ref="O97" si="32">M97/C97-1</f>
        <v>-0.11237763175539761</v>
      </c>
    </row>
    <row r="98" spans="2:15" x14ac:dyDescent="0.25">
      <c r="B98" s="112" t="s">
        <v>69</v>
      </c>
      <c r="C98" s="113">
        <v>17969</v>
      </c>
      <c r="D98" s="114">
        <v>-5.6497768443160901E-2</v>
      </c>
      <c r="E98" s="113">
        <v>19473</v>
      </c>
      <c r="F98" s="114">
        <f t="shared" si="27"/>
        <v>8.369970504758184E-2</v>
      </c>
      <c r="G98" s="113">
        <v>1495</v>
      </c>
      <c r="H98" s="114">
        <f t="shared" si="28"/>
        <v>-0.9232270323011349</v>
      </c>
      <c r="I98" s="113">
        <v>12607</v>
      </c>
      <c r="J98" s="114">
        <f t="shared" si="29"/>
        <v>7.4327759197324408</v>
      </c>
      <c r="K98" s="113">
        <v>12875</v>
      </c>
      <c r="L98" s="114">
        <f t="shared" si="30"/>
        <v>2.1258031252478826E-2</v>
      </c>
      <c r="M98" s="113">
        <v>16570</v>
      </c>
      <c r="N98" s="114">
        <f t="shared" si="31"/>
        <v>0.28699029126213582</v>
      </c>
      <c r="O98" s="114">
        <f>IFERROR(M98/C98-1,"-")</f>
        <v>-7.7856308086148407E-2</v>
      </c>
    </row>
    <row r="99" spans="2:15" x14ac:dyDescent="0.25">
      <c r="B99" s="112" t="s">
        <v>71</v>
      </c>
      <c r="C99" s="113">
        <v>21967</v>
      </c>
      <c r="D99" s="114">
        <v>0.14524790156926115</v>
      </c>
      <c r="E99" s="113">
        <v>11550</v>
      </c>
      <c r="F99" s="114">
        <f t="shared" si="27"/>
        <v>-0.47421131697546315</v>
      </c>
      <c r="G99" s="113">
        <v>3150</v>
      </c>
      <c r="H99" s="114">
        <f t="shared" si="28"/>
        <v>-0.72727272727272729</v>
      </c>
      <c r="I99" s="113">
        <v>15236</v>
      </c>
      <c r="J99" s="114">
        <f t="shared" si="29"/>
        <v>3.8368253968253967</v>
      </c>
      <c r="K99" s="113">
        <v>15197</v>
      </c>
      <c r="L99" s="114">
        <f t="shared" si="30"/>
        <v>-2.5597269624573205E-3</v>
      </c>
      <c r="M99" s="113">
        <v>15970</v>
      </c>
      <c r="N99" s="114">
        <f t="shared" si="31"/>
        <v>5.086530236230824E-2</v>
      </c>
      <c r="O99" s="114">
        <f t="shared" ref="O99:O101" si="33">IFERROR(M99/C99-1,"-")</f>
        <v>-0.27300040970546724</v>
      </c>
    </row>
    <row r="100" spans="2:15" x14ac:dyDescent="0.25">
      <c r="B100" s="112" t="s">
        <v>73</v>
      </c>
      <c r="C100" s="113">
        <v>12071</v>
      </c>
      <c r="D100" s="114">
        <v>-0.17089085788859126</v>
      </c>
      <c r="E100" s="113">
        <v>0</v>
      </c>
      <c r="F100" s="114">
        <f t="shared" si="27"/>
        <v>-1</v>
      </c>
      <c r="G100" s="113">
        <v>2889</v>
      </c>
      <c r="H100" s="114" t="str">
        <f t="shared" si="28"/>
        <v>-</v>
      </c>
      <c r="I100" s="113">
        <v>11210</v>
      </c>
      <c r="J100" s="114">
        <f t="shared" si="29"/>
        <v>2.8802353755624783</v>
      </c>
      <c r="K100" s="113">
        <v>9718</v>
      </c>
      <c r="L100" s="114">
        <f t="shared" si="30"/>
        <v>-0.13309545049063332</v>
      </c>
      <c r="M100" s="113">
        <v>12454</v>
      </c>
      <c r="N100" s="114">
        <f t="shared" si="31"/>
        <v>0.28153941140152305</v>
      </c>
      <c r="O100" s="114">
        <f t="shared" si="33"/>
        <v>3.1728937122027956E-2</v>
      </c>
    </row>
    <row r="101" spans="2:15" x14ac:dyDescent="0.25">
      <c r="B101" s="112" t="s">
        <v>75</v>
      </c>
      <c r="C101" s="113">
        <v>13562</v>
      </c>
      <c r="D101" s="114">
        <v>2.6335704555774164E-2</v>
      </c>
      <c r="E101" s="113">
        <v>0</v>
      </c>
      <c r="F101" s="114">
        <f t="shared" si="27"/>
        <v>-1</v>
      </c>
      <c r="G101" s="113">
        <v>2528</v>
      </c>
      <c r="H101" s="114" t="str">
        <f t="shared" si="28"/>
        <v>-</v>
      </c>
      <c r="I101" s="113">
        <v>9691</v>
      </c>
      <c r="J101" s="114">
        <f t="shared" si="29"/>
        <v>2.8334651898734178</v>
      </c>
      <c r="K101" s="113">
        <v>7128</v>
      </c>
      <c r="L101" s="114">
        <f t="shared" si="30"/>
        <v>-0.26447219069239503</v>
      </c>
      <c r="M101" s="113">
        <v>6305</v>
      </c>
      <c r="N101" s="114">
        <f t="shared" si="31"/>
        <v>-0.11546015712682378</v>
      </c>
      <c r="O101" s="114">
        <f t="shared" si="33"/>
        <v>-0.53509806813154404</v>
      </c>
    </row>
    <row r="102" spans="2:15" x14ac:dyDescent="0.25">
      <c r="B102" s="112" t="s">
        <v>77</v>
      </c>
      <c r="C102" s="113">
        <v>15554</v>
      </c>
      <c r="D102" s="114">
        <v>0.11378446115288221</v>
      </c>
      <c r="E102" s="113">
        <v>0</v>
      </c>
      <c r="F102" s="114">
        <f t="shared" si="27"/>
        <v>-1</v>
      </c>
      <c r="G102" s="113">
        <v>3769</v>
      </c>
      <c r="H102" s="114" t="str">
        <f t="shared" si="28"/>
        <v>-</v>
      </c>
      <c r="I102" s="113">
        <v>10445</v>
      </c>
      <c r="J102" s="114">
        <f t="shared" si="29"/>
        <v>1.7712921199257097</v>
      </c>
      <c r="K102" s="113">
        <v>8496</v>
      </c>
      <c r="L102" s="114">
        <f t="shared" si="30"/>
        <v>-0.18659645763523214</v>
      </c>
      <c r="M102" s="113"/>
      <c r="N102" s="114"/>
      <c r="O102" s="114"/>
    </row>
    <row r="103" spans="2:15" x14ac:dyDescent="0.25">
      <c r="B103" s="112" t="s">
        <v>79</v>
      </c>
      <c r="C103" s="113">
        <v>14234</v>
      </c>
      <c r="D103" s="114">
        <v>1.635130310603361E-2</v>
      </c>
      <c r="E103" s="113">
        <v>0</v>
      </c>
      <c r="F103" s="114">
        <f t="shared" si="27"/>
        <v>-1</v>
      </c>
      <c r="G103" s="113">
        <v>6074</v>
      </c>
      <c r="H103" s="114" t="str">
        <f t="shared" si="28"/>
        <v>-</v>
      </c>
      <c r="I103" s="113">
        <v>10268</v>
      </c>
      <c r="J103" s="114">
        <f t="shared" si="29"/>
        <v>0.69048403029305239</v>
      </c>
      <c r="K103" s="113">
        <v>7870</v>
      </c>
      <c r="L103" s="114">
        <f t="shared" si="30"/>
        <v>-0.2335410985586287</v>
      </c>
      <c r="M103" s="113"/>
      <c r="N103" s="114"/>
      <c r="O103" s="114"/>
    </row>
    <row r="104" spans="2:15" x14ac:dyDescent="0.25">
      <c r="B104" s="112" t="s">
        <v>81</v>
      </c>
      <c r="C104" s="113">
        <v>13062</v>
      </c>
      <c r="D104" s="114">
        <v>-0.23196330922561303</v>
      </c>
      <c r="E104" s="113">
        <v>1140</v>
      </c>
      <c r="F104" s="114">
        <f t="shared" si="27"/>
        <v>-0.91272393201653657</v>
      </c>
      <c r="G104" s="113">
        <v>7232</v>
      </c>
      <c r="H104" s="114">
        <f t="shared" si="28"/>
        <v>5.3438596491228072</v>
      </c>
      <c r="I104" s="113">
        <v>11661</v>
      </c>
      <c r="J104" s="114">
        <f t="shared" si="29"/>
        <v>0.61241703539823011</v>
      </c>
      <c r="K104" s="113">
        <v>9642</v>
      </c>
      <c r="L104" s="114">
        <f t="shared" si="30"/>
        <v>-0.17314124003087217</v>
      </c>
      <c r="M104" s="113"/>
      <c r="N104" s="114"/>
      <c r="O104" s="114"/>
    </row>
    <row r="105" spans="2:15" x14ac:dyDescent="0.25">
      <c r="B105" s="112" t="s">
        <v>83</v>
      </c>
      <c r="C105" s="113">
        <v>16241</v>
      </c>
      <c r="D105" s="114">
        <v>-2.7659701849967022E-2</v>
      </c>
      <c r="E105" s="113">
        <v>544</v>
      </c>
      <c r="F105" s="114">
        <f t="shared" si="27"/>
        <v>-0.96650452558340005</v>
      </c>
      <c r="G105" s="113">
        <v>10006</v>
      </c>
      <c r="H105" s="114">
        <f t="shared" si="28"/>
        <v>17.393382352941178</v>
      </c>
      <c r="I105" s="113">
        <v>11793</v>
      </c>
      <c r="J105" s="114">
        <f t="shared" si="29"/>
        <v>0.17859284429342392</v>
      </c>
      <c r="K105" s="113">
        <v>10546</v>
      </c>
      <c r="L105" s="114">
        <f t="shared" si="30"/>
        <v>-0.10574069363181549</v>
      </c>
      <c r="M105" s="113"/>
      <c r="N105" s="114"/>
      <c r="O105" s="114"/>
    </row>
    <row r="106" spans="2:15" x14ac:dyDescent="0.25">
      <c r="B106" s="112" t="s">
        <v>85</v>
      </c>
      <c r="C106" s="113">
        <v>14958</v>
      </c>
      <c r="D106" s="114">
        <v>-0.10457946722538158</v>
      </c>
      <c r="E106" s="113">
        <v>579</v>
      </c>
      <c r="F106" s="114">
        <f t="shared" si="27"/>
        <v>-0.9612916165262736</v>
      </c>
      <c r="G106" s="113">
        <v>12470</v>
      </c>
      <c r="H106" s="114">
        <f t="shared" si="28"/>
        <v>20.537132987910191</v>
      </c>
      <c r="I106" s="113">
        <v>12523</v>
      </c>
      <c r="J106" s="114">
        <f t="shared" si="29"/>
        <v>4.2502004811548755E-3</v>
      </c>
      <c r="K106" s="113">
        <v>15246</v>
      </c>
      <c r="L106" s="114">
        <f t="shared" si="30"/>
        <v>0.21743991056456125</v>
      </c>
      <c r="M106" s="113"/>
      <c r="N106" s="114"/>
      <c r="O106" s="114"/>
    </row>
    <row r="107" spans="2:15" x14ac:dyDescent="0.25">
      <c r="B107" s="112" t="s">
        <v>87</v>
      </c>
      <c r="C107" s="113">
        <v>21017</v>
      </c>
      <c r="D107" s="114">
        <v>-1.1615876598946584E-2</v>
      </c>
      <c r="E107" s="113">
        <v>1877</v>
      </c>
      <c r="F107" s="114">
        <f t="shared" si="27"/>
        <v>-0.91069134510158445</v>
      </c>
      <c r="G107" s="113">
        <v>15652</v>
      </c>
      <c r="H107" s="114">
        <f t="shared" si="28"/>
        <v>7.3388385721896636</v>
      </c>
      <c r="I107" s="113">
        <v>13556</v>
      </c>
      <c r="J107" s="114">
        <f t="shared" si="29"/>
        <v>-0.13391259902887809</v>
      </c>
      <c r="K107" s="113">
        <v>17924</v>
      </c>
      <c r="L107" s="114">
        <f t="shared" si="30"/>
        <v>0.32221894364119219</v>
      </c>
      <c r="M107" s="113"/>
      <c r="N107" s="114"/>
      <c r="O107" s="114"/>
    </row>
    <row r="108" spans="2:15" x14ac:dyDescent="0.25">
      <c r="B108" s="112" t="s">
        <v>89</v>
      </c>
      <c r="C108" s="113">
        <v>20812</v>
      </c>
      <c r="D108" s="114">
        <v>2.3104906105594347E-2</v>
      </c>
      <c r="E108" s="113">
        <v>2995</v>
      </c>
      <c r="F108" s="114">
        <f t="shared" si="27"/>
        <v>-0.85609263886219489</v>
      </c>
      <c r="G108" s="113">
        <v>13771</v>
      </c>
      <c r="H108" s="114">
        <f t="shared" si="28"/>
        <v>3.5979966611018366</v>
      </c>
      <c r="I108" s="113">
        <v>15151</v>
      </c>
      <c r="J108" s="114">
        <f t="shared" si="29"/>
        <v>0.10021058746641498</v>
      </c>
      <c r="K108" s="113">
        <v>15898</v>
      </c>
      <c r="L108" s="114">
        <f t="shared" si="30"/>
        <v>4.9303676324994994E-2</v>
      </c>
      <c r="M108" s="113"/>
      <c r="N108" s="114"/>
      <c r="O108" s="114"/>
    </row>
    <row r="109" spans="2:15" ht="15.75" x14ac:dyDescent="0.25">
      <c r="B109" s="115" t="s">
        <v>26</v>
      </c>
      <c r="C109" s="116">
        <v>203818</v>
      </c>
      <c r="D109" s="117">
        <v>-2.0430722500708876E-2</v>
      </c>
      <c r="E109" s="116">
        <v>58325</v>
      </c>
      <c r="F109" s="117">
        <f t="shared" si="27"/>
        <v>-0.71383783571617809</v>
      </c>
      <c r="G109" s="116">
        <v>81476</v>
      </c>
      <c r="H109" s="117">
        <f t="shared" si="28"/>
        <v>0.39693099014144884</v>
      </c>
      <c r="I109" s="116">
        <v>147121</v>
      </c>
      <c r="J109" s="117">
        <f t="shared" si="29"/>
        <v>0.80569738327851148</v>
      </c>
      <c r="K109" s="116">
        <v>141800</v>
      </c>
      <c r="L109" s="117">
        <f t="shared" si="30"/>
        <v>-3.6167508377457969E-2</v>
      </c>
      <c r="M109" s="116">
        <v>71156</v>
      </c>
      <c r="N109" s="117">
        <v>0.26661682509167295</v>
      </c>
      <c r="O109" s="117">
        <v>0.3997993429465112</v>
      </c>
    </row>
    <row r="110" spans="2:15" ht="6" customHeight="1" x14ac:dyDescent="0.25"/>
    <row r="111" spans="2:15" x14ac:dyDescent="0.25">
      <c r="B111" s="103" t="s">
        <v>51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300" t="s">
        <v>254</v>
      </c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1" t="s">
        <v>104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105</v>
      </c>
    </row>
    <row r="116" spans="1:16" ht="22.5" thickTop="1" thickBot="1" x14ac:dyDescent="0.3">
      <c r="B116" s="119" t="str">
        <f>C116</f>
        <v>Reino Unido</v>
      </c>
      <c r="C116" s="349" t="s">
        <v>106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C7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65</v>
      </c>
      <c r="D118" s="110" t="str">
        <f>CONCATENATE("var. ",RIGHT(C117,2),"/",RIGHT(C117-1,2))</f>
        <v>var. 19/18</v>
      </c>
      <c r="E118" s="111" t="s">
        <v>65</v>
      </c>
      <c r="F118" s="110" t="str">
        <f>CONCATENATE("var. ",RIGHT(E117,2),"/",RIGHT(E117-1,2))</f>
        <v>var. 20/19</v>
      </c>
      <c r="G118" s="111" t="s">
        <v>65</v>
      </c>
      <c r="H118" s="110" t="str">
        <f>CONCATENATE("var. ",RIGHT(G117,2),"/",RIGHT(G117-1,2))</f>
        <v>var. 21/20</v>
      </c>
      <c r="I118" s="111" t="s">
        <v>65</v>
      </c>
      <c r="J118" s="110" t="s">
        <v>132</v>
      </c>
      <c r="K118" s="111" t="s">
        <v>65</v>
      </c>
      <c r="L118" s="110" t="s">
        <v>227</v>
      </c>
      <c r="M118" s="111" t="s">
        <v>65</v>
      </c>
      <c r="N118" s="110" t="s">
        <v>249</v>
      </c>
      <c r="O118" s="110" t="s">
        <v>250</v>
      </c>
    </row>
    <row r="119" spans="1:16" x14ac:dyDescent="0.25">
      <c r="B119" s="112" t="s">
        <v>67</v>
      </c>
      <c r="C119" s="113">
        <v>5883</v>
      </c>
      <c r="D119" s="114">
        <v>1.6237692174814411E-2</v>
      </c>
      <c r="E119" s="113">
        <v>5266</v>
      </c>
      <c r="F119" s="114">
        <f t="shared" ref="F119:F131" si="34">IFERROR(E119/C119-1,"-")</f>
        <v>-0.1048784633690294</v>
      </c>
      <c r="G119" s="113">
        <v>108</v>
      </c>
      <c r="H119" s="114">
        <f t="shared" ref="H119:H131" si="35">IFERROR(G119/E119-1,"-")</f>
        <v>-0.97949107481959741</v>
      </c>
      <c r="I119" s="113">
        <v>4195</v>
      </c>
      <c r="J119" s="114">
        <f t="shared" ref="J119:J131" si="36">IFERROR(I119/G119-1,"-")</f>
        <v>37.842592592592595</v>
      </c>
      <c r="K119" s="113">
        <v>4671</v>
      </c>
      <c r="L119" s="114">
        <f t="shared" ref="L119:L131" si="37">IFERROR(K119/I119-1,"-")</f>
        <v>0.11346841477949932</v>
      </c>
      <c r="M119" s="113">
        <v>5648</v>
      </c>
      <c r="N119" s="114">
        <f t="shared" ref="N119:N123" si="38">IFERROR(M119/K119-1,"-")</f>
        <v>0.20916292014557913</v>
      </c>
      <c r="O119" s="114">
        <f t="shared" ref="O119" si="39">M119/C119-1</f>
        <v>-3.9945605983341848E-2</v>
      </c>
    </row>
    <row r="120" spans="1:16" x14ac:dyDescent="0.25">
      <c r="B120" s="112" t="s">
        <v>69</v>
      </c>
      <c r="C120" s="113">
        <v>5605</v>
      </c>
      <c r="D120" s="114">
        <v>1.6082916368835853E-3</v>
      </c>
      <c r="E120" s="113">
        <v>6304</v>
      </c>
      <c r="F120" s="114">
        <f t="shared" si="34"/>
        <v>0.12471008028545949</v>
      </c>
      <c r="G120" s="113">
        <v>93</v>
      </c>
      <c r="H120" s="114">
        <f t="shared" si="35"/>
        <v>-0.98524746192893398</v>
      </c>
      <c r="I120" s="113">
        <v>5743</v>
      </c>
      <c r="J120" s="114">
        <f t="shared" si="36"/>
        <v>60.752688172043008</v>
      </c>
      <c r="K120" s="113">
        <v>5059</v>
      </c>
      <c r="L120" s="114">
        <f t="shared" si="37"/>
        <v>-0.11910151488768939</v>
      </c>
      <c r="M120" s="113">
        <v>5918</v>
      </c>
      <c r="N120" s="114">
        <f t="shared" si="38"/>
        <v>0.16979640245107719</v>
      </c>
      <c r="O120" s="114">
        <f>IFERROR(M120/C120-1,"-")</f>
        <v>5.5842997323817922E-2</v>
      </c>
    </row>
    <row r="121" spans="1:16" x14ac:dyDescent="0.25">
      <c r="B121" s="112" t="s">
        <v>71</v>
      </c>
      <c r="C121" s="113">
        <v>6697</v>
      </c>
      <c r="D121" s="114">
        <v>6.7421102964615898E-2</v>
      </c>
      <c r="E121" s="113">
        <v>7338</v>
      </c>
      <c r="F121" s="114">
        <f t="shared" si="34"/>
        <v>9.5714499029416089E-2</v>
      </c>
      <c r="G121" s="113">
        <v>88</v>
      </c>
      <c r="H121" s="114">
        <f t="shared" si="35"/>
        <v>-0.98800763150722271</v>
      </c>
      <c r="I121" s="113">
        <v>6750</v>
      </c>
      <c r="J121" s="114">
        <f t="shared" si="36"/>
        <v>75.704545454545453</v>
      </c>
      <c r="K121" s="113">
        <v>5407</v>
      </c>
      <c r="L121" s="114">
        <f t="shared" si="37"/>
        <v>-0.19896296296296301</v>
      </c>
      <c r="M121" s="113">
        <v>5789</v>
      </c>
      <c r="N121" s="114">
        <f t="shared" si="38"/>
        <v>7.0649158498242937E-2</v>
      </c>
      <c r="O121" s="114">
        <f t="shared" ref="O121:O123" si="40">IFERROR(M121/C121-1,"-")</f>
        <v>-0.13558309690906378</v>
      </c>
    </row>
    <row r="122" spans="1:16" x14ac:dyDescent="0.25">
      <c r="B122" s="112" t="s">
        <v>73</v>
      </c>
      <c r="C122" s="113">
        <v>4032</v>
      </c>
      <c r="D122" s="114">
        <v>-0.14048177360903857</v>
      </c>
      <c r="E122" s="113">
        <v>0</v>
      </c>
      <c r="F122" s="114">
        <f t="shared" si="34"/>
        <v>-1</v>
      </c>
      <c r="G122" s="113">
        <v>101</v>
      </c>
      <c r="H122" s="114" t="str">
        <f t="shared" si="35"/>
        <v>-</v>
      </c>
      <c r="I122" s="113">
        <v>5198</v>
      </c>
      <c r="J122" s="114">
        <f t="shared" si="36"/>
        <v>50.465346534653463</v>
      </c>
      <c r="K122" s="113">
        <v>3130</v>
      </c>
      <c r="L122" s="114">
        <f t="shared" si="37"/>
        <v>-0.39784532512504811</v>
      </c>
      <c r="M122" s="113">
        <v>4286</v>
      </c>
      <c r="N122" s="114">
        <f t="shared" si="38"/>
        <v>0.36932907348242816</v>
      </c>
      <c r="O122" s="114">
        <f t="shared" si="40"/>
        <v>6.2996031746031855E-2</v>
      </c>
    </row>
    <row r="123" spans="1:16" x14ac:dyDescent="0.25">
      <c r="B123" s="112" t="s">
        <v>75</v>
      </c>
      <c r="C123" s="113">
        <v>5593</v>
      </c>
      <c r="D123" s="114">
        <v>0.19918524871355059</v>
      </c>
      <c r="E123" s="113">
        <v>0</v>
      </c>
      <c r="F123" s="114">
        <f t="shared" si="34"/>
        <v>-1</v>
      </c>
      <c r="G123" s="113">
        <v>103</v>
      </c>
      <c r="H123" s="114" t="str">
        <f t="shared" si="35"/>
        <v>-</v>
      </c>
      <c r="I123" s="113">
        <v>5387</v>
      </c>
      <c r="J123" s="114">
        <f t="shared" si="36"/>
        <v>51.300970873786405</v>
      </c>
      <c r="K123" s="113">
        <v>4056</v>
      </c>
      <c r="L123" s="114">
        <f t="shared" si="37"/>
        <v>-0.2470762947837386</v>
      </c>
      <c r="M123" s="113">
        <v>4481</v>
      </c>
      <c r="N123" s="114">
        <f t="shared" si="38"/>
        <v>0.10478303747534512</v>
      </c>
      <c r="O123" s="114">
        <f t="shared" si="40"/>
        <v>-0.19881995351332027</v>
      </c>
    </row>
    <row r="124" spans="1:16" x14ac:dyDescent="0.25">
      <c r="B124" s="112" t="s">
        <v>77</v>
      </c>
      <c r="C124" s="113">
        <v>5588</v>
      </c>
      <c r="D124" s="114">
        <v>6.0542797494780753E-2</v>
      </c>
      <c r="E124" s="113">
        <v>0</v>
      </c>
      <c r="F124" s="114">
        <f t="shared" si="34"/>
        <v>-1</v>
      </c>
      <c r="G124" s="113">
        <v>173</v>
      </c>
      <c r="H124" s="114" t="str">
        <f t="shared" si="35"/>
        <v>-</v>
      </c>
      <c r="I124" s="113">
        <v>5659</v>
      </c>
      <c r="J124" s="114">
        <f t="shared" si="36"/>
        <v>31.710982658959537</v>
      </c>
      <c r="K124" s="113">
        <v>4750</v>
      </c>
      <c r="L124" s="114">
        <f t="shared" si="37"/>
        <v>-0.16062908641102669</v>
      </c>
      <c r="M124" s="113"/>
      <c r="N124" s="114"/>
      <c r="O124" s="114"/>
    </row>
    <row r="125" spans="1:16" x14ac:dyDescent="0.25">
      <c r="B125" s="112" t="s">
        <v>79</v>
      </c>
      <c r="C125" s="113">
        <v>5743</v>
      </c>
      <c r="D125" s="114">
        <v>0.18951946975973488</v>
      </c>
      <c r="E125" s="113">
        <v>0</v>
      </c>
      <c r="F125" s="114">
        <f t="shared" si="34"/>
        <v>-1</v>
      </c>
      <c r="G125" s="113">
        <v>304</v>
      </c>
      <c r="H125" s="114" t="str">
        <f t="shared" si="35"/>
        <v>-</v>
      </c>
      <c r="I125" s="113">
        <v>5584</v>
      </c>
      <c r="J125" s="114">
        <f t="shared" si="36"/>
        <v>17.368421052631579</v>
      </c>
      <c r="K125" s="113">
        <v>3580</v>
      </c>
      <c r="L125" s="114">
        <f t="shared" si="37"/>
        <v>-0.35888252148997135</v>
      </c>
      <c r="M125" s="113"/>
      <c r="N125" s="114"/>
      <c r="O125" s="114"/>
    </row>
    <row r="126" spans="1:16" x14ac:dyDescent="0.25">
      <c r="B126" s="112" t="s">
        <v>81</v>
      </c>
      <c r="C126" s="113">
        <v>4944</v>
      </c>
      <c r="D126" s="114">
        <v>-9.3176815847395456E-2</v>
      </c>
      <c r="E126" s="113">
        <v>81</v>
      </c>
      <c r="F126" s="114">
        <f t="shared" si="34"/>
        <v>-0.98361650485436891</v>
      </c>
      <c r="G126" s="113">
        <v>1468</v>
      </c>
      <c r="H126" s="114">
        <f t="shared" si="35"/>
        <v>17.123456790123456</v>
      </c>
      <c r="I126" s="113">
        <v>5102</v>
      </c>
      <c r="J126" s="114">
        <f t="shared" si="36"/>
        <v>2.4754768392370572</v>
      </c>
      <c r="K126" s="113">
        <v>3569</v>
      </c>
      <c r="L126" s="114">
        <f t="shared" si="37"/>
        <v>-0.30047040376323009</v>
      </c>
      <c r="M126" s="113"/>
      <c r="N126" s="114"/>
      <c r="O126" s="114"/>
    </row>
    <row r="127" spans="1:16" x14ac:dyDescent="0.25">
      <c r="B127" s="112" t="s">
        <v>83</v>
      </c>
      <c r="C127" s="113">
        <v>7130</v>
      </c>
      <c r="D127" s="114">
        <v>6.7525078604581568E-2</v>
      </c>
      <c r="E127" s="113">
        <v>119</v>
      </c>
      <c r="F127" s="114">
        <f t="shared" si="34"/>
        <v>-0.98330995792426368</v>
      </c>
      <c r="G127" s="113">
        <v>4607</v>
      </c>
      <c r="H127" s="114">
        <f t="shared" si="35"/>
        <v>37.714285714285715</v>
      </c>
      <c r="I127" s="113">
        <v>5315</v>
      </c>
      <c r="J127" s="114">
        <f t="shared" si="36"/>
        <v>0.15367918385066193</v>
      </c>
      <c r="K127" s="113">
        <v>5343</v>
      </c>
      <c r="L127" s="114">
        <f t="shared" si="37"/>
        <v>5.2681091251176593E-3</v>
      </c>
      <c r="M127" s="113"/>
      <c r="N127" s="114"/>
      <c r="O127" s="114"/>
    </row>
    <row r="128" spans="1:16" x14ac:dyDescent="0.25">
      <c r="A128" s="118"/>
      <c r="B128" s="112" t="s">
        <v>85</v>
      </c>
      <c r="C128" s="113">
        <v>5839</v>
      </c>
      <c r="D128" s="114">
        <v>1.7956764295676386E-2</v>
      </c>
      <c r="E128" s="113">
        <v>110</v>
      </c>
      <c r="F128" s="114">
        <f t="shared" si="34"/>
        <v>-0.98116115773248846</v>
      </c>
      <c r="G128" s="113">
        <v>4920</v>
      </c>
      <c r="H128" s="114">
        <f t="shared" si="35"/>
        <v>43.727272727272727</v>
      </c>
      <c r="I128" s="113">
        <v>5929</v>
      </c>
      <c r="J128" s="114">
        <f t="shared" si="36"/>
        <v>0.20508130081300813</v>
      </c>
      <c r="K128" s="113">
        <v>5420</v>
      </c>
      <c r="L128" s="114">
        <f t="shared" si="37"/>
        <v>-8.5849215719345562E-2</v>
      </c>
      <c r="M128" s="113"/>
      <c r="N128" s="114"/>
      <c r="O128" s="114"/>
    </row>
    <row r="129" spans="2:16" x14ac:dyDescent="0.25">
      <c r="B129" s="112" t="s">
        <v>87</v>
      </c>
      <c r="C129" s="113">
        <v>5165</v>
      </c>
      <c r="D129" s="114">
        <v>-0.20794356693758631</v>
      </c>
      <c r="E129" s="113">
        <v>164</v>
      </c>
      <c r="F129" s="114">
        <f t="shared" si="34"/>
        <v>-0.96824782187802516</v>
      </c>
      <c r="G129" s="113">
        <v>5007</v>
      </c>
      <c r="H129" s="114">
        <f t="shared" si="35"/>
        <v>29.530487804878049</v>
      </c>
      <c r="I129" s="113">
        <v>5060</v>
      </c>
      <c r="J129" s="114">
        <f t="shared" si="36"/>
        <v>1.0585180746954359E-2</v>
      </c>
      <c r="K129" s="113">
        <v>5036</v>
      </c>
      <c r="L129" s="114">
        <f t="shared" si="37"/>
        <v>-4.7430830039525418E-3</v>
      </c>
      <c r="M129" s="113"/>
      <c r="N129" s="114"/>
      <c r="O129" s="114"/>
    </row>
    <row r="130" spans="2:16" x14ac:dyDescent="0.25">
      <c r="B130" s="112" t="s">
        <v>89</v>
      </c>
      <c r="C130" s="113">
        <v>5514</v>
      </c>
      <c r="D130" s="114">
        <v>-0.15338553661906951</v>
      </c>
      <c r="E130" s="113">
        <v>350</v>
      </c>
      <c r="F130" s="114">
        <f t="shared" si="34"/>
        <v>-0.93652520856002908</v>
      </c>
      <c r="G130" s="113">
        <v>3721</v>
      </c>
      <c r="H130" s="114">
        <f t="shared" si="35"/>
        <v>9.6314285714285717</v>
      </c>
      <c r="I130" s="113">
        <v>5200</v>
      </c>
      <c r="J130" s="114">
        <f t="shared" si="36"/>
        <v>0.3974737973662994</v>
      </c>
      <c r="K130" s="113">
        <v>5463</v>
      </c>
      <c r="L130" s="114">
        <f t="shared" si="37"/>
        <v>5.0576923076923075E-2</v>
      </c>
      <c r="M130" s="113"/>
      <c r="N130" s="114"/>
      <c r="O130" s="114"/>
    </row>
    <row r="131" spans="2:16" ht="15.75" x14ac:dyDescent="0.25">
      <c r="B131" s="115" t="s">
        <v>26</v>
      </c>
      <c r="C131" s="116">
        <v>67733</v>
      </c>
      <c r="D131" s="117">
        <v>-4.1022172557784176E-3</v>
      </c>
      <c r="E131" s="116">
        <v>19771</v>
      </c>
      <c r="F131" s="117">
        <f t="shared" si="34"/>
        <v>-0.70810387846396883</v>
      </c>
      <c r="G131" s="116">
        <v>20693</v>
      </c>
      <c r="H131" s="117">
        <f t="shared" si="35"/>
        <v>4.6633958828587341E-2</v>
      </c>
      <c r="I131" s="116">
        <v>65122</v>
      </c>
      <c r="J131" s="117">
        <f t="shared" si="36"/>
        <v>2.1470545595128789</v>
      </c>
      <c r="K131" s="116">
        <v>55484</v>
      </c>
      <c r="L131" s="117">
        <f t="shared" si="37"/>
        <v>-0.14799914007555048</v>
      </c>
      <c r="M131" s="116">
        <v>26122</v>
      </c>
      <c r="N131" s="117">
        <v>0.17018321910137524</v>
      </c>
      <c r="O131" s="117">
        <v>0.38153162682462449</v>
      </c>
    </row>
    <row r="132" spans="2:16" ht="6" customHeight="1" x14ac:dyDescent="0.25"/>
    <row r="133" spans="2:16" x14ac:dyDescent="0.25">
      <c r="B133" s="103" t="s">
        <v>51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J134" s="118"/>
      <c r="K134" s="118"/>
      <c r="M134" s="118"/>
      <c r="N134" s="120"/>
    </row>
    <row r="136" spans="2:16" ht="48.75" customHeight="1" thickBot="1" x14ac:dyDescent="0.3">
      <c r="B136" s="300" t="s">
        <v>255</v>
      </c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1" t="s">
        <v>107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108</v>
      </c>
    </row>
    <row r="138" spans="2:16" ht="22.5" thickTop="1" thickBot="1" x14ac:dyDescent="0.3">
      <c r="B138" s="119" t="str">
        <f>C138</f>
        <v>Alemania</v>
      </c>
      <c r="C138" s="349" t="s">
        <v>109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C7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65</v>
      </c>
      <c r="D140" s="110" t="str">
        <f>CONCATENATE("var. ",RIGHT(C139,2),"/",RIGHT(C139-1,2))</f>
        <v>var. 19/18</v>
      </c>
      <c r="E140" s="111" t="s">
        <v>65</v>
      </c>
      <c r="F140" s="110" t="str">
        <f>CONCATENATE("var. ",RIGHT(E139,2),"/",RIGHT(E139-1,2))</f>
        <v>var. 20/19</v>
      </c>
      <c r="G140" s="111" t="s">
        <v>65</v>
      </c>
      <c r="H140" s="110" t="str">
        <f>CONCATENATE("var. ",RIGHT(G139,2),"/",RIGHT(G139-1,2))</f>
        <v>var. 21/20</v>
      </c>
      <c r="I140" s="111" t="s">
        <v>65</v>
      </c>
      <c r="J140" s="110" t="s">
        <v>132</v>
      </c>
      <c r="K140" s="111" t="s">
        <v>65</v>
      </c>
      <c r="L140" s="110" t="s">
        <v>227</v>
      </c>
      <c r="M140" s="111" t="s">
        <v>65</v>
      </c>
      <c r="N140" s="110" t="s">
        <v>249</v>
      </c>
      <c r="O140" s="110" t="s">
        <v>250</v>
      </c>
    </row>
    <row r="141" spans="2:16" x14ac:dyDescent="0.25">
      <c r="B141" s="112" t="s">
        <v>67</v>
      </c>
      <c r="C141" s="113">
        <v>6844</v>
      </c>
      <c r="D141" s="114">
        <v>-9.3629982783737242E-2</v>
      </c>
      <c r="E141" s="113">
        <v>6545</v>
      </c>
      <c r="F141" s="114">
        <f t="shared" ref="F141:F153" si="41">IFERROR(E141/C141-1,"-")</f>
        <v>-4.3687901811805929E-2</v>
      </c>
      <c r="G141" s="113">
        <v>999</v>
      </c>
      <c r="H141" s="114">
        <f t="shared" ref="H141:H153" si="42">IFERROR(G141/E141-1,"-")</f>
        <v>-0.8473644003055768</v>
      </c>
      <c r="I141" s="113">
        <v>4563</v>
      </c>
      <c r="J141" s="114">
        <f t="shared" ref="J141:J153" si="43">IFERROR(I141/G141-1,"-")</f>
        <v>3.5675675675675675</v>
      </c>
      <c r="K141" s="113">
        <v>1909</v>
      </c>
      <c r="L141" s="114">
        <f t="shared" ref="L141:L153" si="44">IFERROR(K141/I141-1,"-")</f>
        <v>-0.58163488932719698</v>
      </c>
      <c r="M141" s="113">
        <v>6720</v>
      </c>
      <c r="N141" s="114">
        <f t="shared" ref="N141:N145" si="45">IFERROR(M141/K141-1,"-")</f>
        <v>2.5201676270298585</v>
      </c>
      <c r="O141" s="114">
        <f t="shared" ref="O141" si="46">M141/C141-1</f>
        <v>-1.8118059614260718E-2</v>
      </c>
    </row>
    <row r="142" spans="2:16" x14ac:dyDescent="0.25">
      <c r="B142" s="112" t="s">
        <v>69</v>
      </c>
      <c r="C142" s="113">
        <v>6979</v>
      </c>
      <c r="D142" s="114">
        <v>-0.19882906669727929</v>
      </c>
      <c r="E142" s="113">
        <v>6280</v>
      </c>
      <c r="F142" s="114">
        <f t="shared" si="41"/>
        <v>-0.10015761570425563</v>
      </c>
      <c r="G142" s="113">
        <v>977</v>
      </c>
      <c r="H142" s="114">
        <f t="shared" si="42"/>
        <v>-0.84442675159235669</v>
      </c>
      <c r="I142" s="113">
        <v>2880</v>
      </c>
      <c r="J142" s="114">
        <f t="shared" si="43"/>
        <v>1.9477993858751281</v>
      </c>
      <c r="K142" s="113">
        <v>3000</v>
      </c>
      <c r="L142" s="114">
        <f t="shared" si="44"/>
        <v>4.1666666666666741E-2</v>
      </c>
      <c r="M142" s="113">
        <v>4191</v>
      </c>
      <c r="N142" s="114">
        <f t="shared" si="45"/>
        <v>0.39700000000000002</v>
      </c>
      <c r="O142" s="114">
        <f>IFERROR(M142/C142-1,"-")</f>
        <v>-0.39948416678607246</v>
      </c>
    </row>
    <row r="143" spans="2:16" x14ac:dyDescent="0.25">
      <c r="B143" s="112" t="s">
        <v>71</v>
      </c>
      <c r="C143" s="113">
        <v>9072</v>
      </c>
      <c r="D143" s="114">
        <v>9.5704429111951317E-3</v>
      </c>
      <c r="E143" s="113">
        <v>1807</v>
      </c>
      <c r="F143" s="114">
        <f t="shared" si="41"/>
        <v>-0.80081569664902996</v>
      </c>
      <c r="G143" s="113">
        <v>1444</v>
      </c>
      <c r="H143" s="114">
        <f t="shared" si="42"/>
        <v>-0.20088544548976206</v>
      </c>
      <c r="I143" s="113">
        <v>4119</v>
      </c>
      <c r="J143" s="114">
        <f t="shared" si="43"/>
        <v>1.8524930747922439</v>
      </c>
      <c r="K143" s="113">
        <v>4413</v>
      </c>
      <c r="L143" s="114">
        <f t="shared" si="44"/>
        <v>7.1376547705753746E-2</v>
      </c>
      <c r="M143" s="113">
        <v>4701</v>
      </c>
      <c r="N143" s="114">
        <f t="shared" si="45"/>
        <v>6.5261726716519419E-2</v>
      </c>
      <c r="O143" s="114">
        <f t="shared" ref="O143:O145" si="47">IFERROR(M143/C143-1,"-")</f>
        <v>-0.4818121693121693</v>
      </c>
    </row>
    <row r="144" spans="2:16" x14ac:dyDescent="0.25">
      <c r="B144" s="112" t="s">
        <v>73</v>
      </c>
      <c r="C144" s="113">
        <v>3673</v>
      </c>
      <c r="D144" s="114">
        <v>-0.42555520800750701</v>
      </c>
      <c r="E144" s="113">
        <v>0</v>
      </c>
      <c r="F144" s="114">
        <f t="shared" si="41"/>
        <v>-1</v>
      </c>
      <c r="G144" s="113">
        <v>1194</v>
      </c>
      <c r="H144" s="114" t="str">
        <f t="shared" si="42"/>
        <v>-</v>
      </c>
      <c r="I144" s="113">
        <v>2495</v>
      </c>
      <c r="J144" s="114">
        <f t="shared" si="43"/>
        <v>1.0896147403685092</v>
      </c>
      <c r="K144" s="113">
        <v>2417</v>
      </c>
      <c r="L144" s="114">
        <f t="shared" si="44"/>
        <v>-3.1262525050100187E-2</v>
      </c>
      <c r="M144" s="113">
        <v>3247</v>
      </c>
      <c r="N144" s="114">
        <f t="shared" si="45"/>
        <v>0.3434009102192801</v>
      </c>
      <c r="O144" s="114">
        <f t="shared" si="47"/>
        <v>-0.115981486523278</v>
      </c>
    </row>
    <row r="145" spans="1:16" x14ac:dyDescent="0.25">
      <c r="B145" s="112" t="s">
        <v>75</v>
      </c>
      <c r="C145" s="113">
        <v>3598</v>
      </c>
      <c r="D145" s="114">
        <v>-0.27033056175218007</v>
      </c>
      <c r="E145" s="113">
        <v>0</v>
      </c>
      <c r="F145" s="114">
        <f t="shared" si="41"/>
        <v>-1</v>
      </c>
      <c r="G145" s="113">
        <v>782</v>
      </c>
      <c r="H145" s="114" t="str">
        <f t="shared" si="42"/>
        <v>-</v>
      </c>
      <c r="I145" s="113">
        <v>1509</v>
      </c>
      <c r="J145" s="114">
        <f t="shared" si="43"/>
        <v>0.92966751918158574</v>
      </c>
      <c r="K145" s="113">
        <v>635</v>
      </c>
      <c r="L145" s="114">
        <f t="shared" si="44"/>
        <v>-0.57919151756129894</v>
      </c>
      <c r="M145" s="113">
        <v>365</v>
      </c>
      <c r="N145" s="114">
        <f t="shared" si="45"/>
        <v>-0.42519685039370081</v>
      </c>
      <c r="O145" s="114">
        <f t="shared" si="47"/>
        <v>-0.89855475264035578</v>
      </c>
    </row>
    <row r="146" spans="1:16" x14ac:dyDescent="0.25">
      <c r="B146" s="112" t="s">
        <v>77</v>
      </c>
      <c r="C146" s="113">
        <v>4992</v>
      </c>
      <c r="D146" s="114">
        <v>1.9607843137254832E-2</v>
      </c>
      <c r="E146" s="113">
        <v>0</v>
      </c>
      <c r="F146" s="114">
        <f t="shared" si="41"/>
        <v>-1</v>
      </c>
      <c r="G146" s="113">
        <v>1480</v>
      </c>
      <c r="H146" s="114" t="str">
        <f t="shared" si="42"/>
        <v>-</v>
      </c>
      <c r="I146" s="113">
        <v>2083</v>
      </c>
      <c r="J146" s="114">
        <f t="shared" si="43"/>
        <v>0.40743243243243232</v>
      </c>
      <c r="K146" s="113">
        <v>1387</v>
      </c>
      <c r="L146" s="114">
        <f t="shared" si="44"/>
        <v>-0.33413346135381661</v>
      </c>
      <c r="M146" s="113"/>
      <c r="N146" s="114"/>
      <c r="O146" s="114"/>
    </row>
    <row r="147" spans="1:16" x14ac:dyDescent="0.25">
      <c r="B147" s="112" t="s">
        <v>79</v>
      </c>
      <c r="C147" s="113">
        <v>3591</v>
      </c>
      <c r="D147" s="114">
        <v>-0.26489252814738995</v>
      </c>
      <c r="E147" s="113">
        <v>0</v>
      </c>
      <c r="F147" s="114">
        <f t="shared" si="41"/>
        <v>-1</v>
      </c>
      <c r="G147" s="113">
        <v>2519</v>
      </c>
      <c r="H147" s="114" t="str">
        <f t="shared" si="42"/>
        <v>-</v>
      </c>
      <c r="I147" s="113">
        <v>1894</v>
      </c>
      <c r="J147" s="114">
        <f t="shared" si="43"/>
        <v>-0.24811433108376335</v>
      </c>
      <c r="K147" s="113">
        <v>1550</v>
      </c>
      <c r="L147" s="114">
        <f t="shared" si="44"/>
        <v>-0.18162618796198526</v>
      </c>
      <c r="M147" s="113"/>
      <c r="N147" s="114"/>
      <c r="O147" s="114"/>
    </row>
    <row r="148" spans="1:16" x14ac:dyDescent="0.25">
      <c r="B148" s="112" t="s">
        <v>81</v>
      </c>
      <c r="C148" s="113">
        <v>3114</v>
      </c>
      <c r="D148" s="114">
        <v>-0.55457016163638961</v>
      </c>
      <c r="E148" s="113">
        <v>256</v>
      </c>
      <c r="F148" s="114">
        <f t="shared" si="41"/>
        <v>-0.91779062299293512</v>
      </c>
      <c r="G148" s="113">
        <v>2212</v>
      </c>
      <c r="H148" s="114">
        <f t="shared" si="42"/>
        <v>7.640625</v>
      </c>
      <c r="I148" s="113">
        <v>2314</v>
      </c>
      <c r="J148" s="114">
        <f t="shared" si="43"/>
        <v>4.6112115732368952E-2</v>
      </c>
      <c r="K148" s="113">
        <v>1791</v>
      </c>
      <c r="L148" s="114">
        <f t="shared" si="44"/>
        <v>-0.22601555747623159</v>
      </c>
      <c r="M148" s="113"/>
      <c r="N148" s="114"/>
      <c r="O148" s="114"/>
    </row>
    <row r="149" spans="1:16" x14ac:dyDescent="0.25">
      <c r="B149" s="112" t="s">
        <v>83</v>
      </c>
      <c r="C149" s="113">
        <v>5370</v>
      </c>
      <c r="D149" s="114">
        <v>-9.0755164239756159E-2</v>
      </c>
      <c r="E149" s="113">
        <v>221</v>
      </c>
      <c r="F149" s="114">
        <f t="shared" si="41"/>
        <v>-0.9588454376163873</v>
      </c>
      <c r="G149" s="113">
        <v>2697</v>
      </c>
      <c r="H149" s="114">
        <f t="shared" si="42"/>
        <v>11.203619909502262</v>
      </c>
      <c r="I149" s="113">
        <v>2011</v>
      </c>
      <c r="J149" s="114">
        <f t="shared" si="43"/>
        <v>-0.25435669262143124</v>
      </c>
      <c r="K149" s="113">
        <v>2284</v>
      </c>
      <c r="L149" s="114">
        <f t="shared" si="44"/>
        <v>0.1357533565390352</v>
      </c>
      <c r="M149" s="113"/>
      <c r="N149" s="114"/>
      <c r="O149" s="114"/>
    </row>
    <row r="150" spans="1:16" x14ac:dyDescent="0.25">
      <c r="A150" s="118"/>
      <c r="B150" s="112" t="s">
        <v>85</v>
      </c>
      <c r="C150" s="113">
        <v>4551</v>
      </c>
      <c r="D150" s="114">
        <v>-0.32276785714285716</v>
      </c>
      <c r="E150" s="113">
        <v>210</v>
      </c>
      <c r="F150" s="114">
        <f t="shared" si="41"/>
        <v>-0.95385629531970995</v>
      </c>
      <c r="G150" s="113">
        <v>3806</v>
      </c>
      <c r="H150" s="114">
        <f t="shared" si="42"/>
        <v>17.123809523809523</v>
      </c>
      <c r="I150" s="113">
        <v>2086</v>
      </c>
      <c r="J150" s="114">
        <f t="shared" si="43"/>
        <v>-0.45191802417235938</v>
      </c>
      <c r="K150" s="113">
        <v>3442</v>
      </c>
      <c r="L150" s="114">
        <f t="shared" si="44"/>
        <v>0.65004793863854271</v>
      </c>
      <c r="M150" s="113"/>
      <c r="N150" s="114"/>
      <c r="O150" s="114"/>
    </row>
    <row r="151" spans="1:16" x14ac:dyDescent="0.25">
      <c r="B151" s="112" t="s">
        <v>87</v>
      </c>
      <c r="C151" s="113">
        <v>9109</v>
      </c>
      <c r="D151" s="114">
        <v>0.13507788161993761</v>
      </c>
      <c r="E151" s="113">
        <v>1354</v>
      </c>
      <c r="F151" s="114">
        <f t="shared" si="41"/>
        <v>-0.85135580195411131</v>
      </c>
      <c r="G151" s="113">
        <v>6820</v>
      </c>
      <c r="H151" s="114">
        <f t="shared" si="42"/>
        <v>4.0369276218611523</v>
      </c>
      <c r="I151" s="113">
        <v>3576</v>
      </c>
      <c r="J151" s="114">
        <f t="shared" si="43"/>
        <v>-0.47565982404692086</v>
      </c>
      <c r="K151" s="113">
        <v>6832</v>
      </c>
      <c r="L151" s="114">
        <f t="shared" si="44"/>
        <v>0.91051454138702459</v>
      </c>
      <c r="M151" s="113"/>
      <c r="N151" s="114"/>
      <c r="O151" s="114"/>
    </row>
    <row r="152" spans="1:16" x14ac:dyDescent="0.25">
      <c r="B152" s="112" t="s">
        <v>89</v>
      </c>
      <c r="C152" s="113">
        <v>9047</v>
      </c>
      <c r="D152" s="114">
        <v>0.38608855523211272</v>
      </c>
      <c r="E152" s="113">
        <v>1915</v>
      </c>
      <c r="F152" s="114">
        <f t="shared" si="41"/>
        <v>-0.78832762241627052</v>
      </c>
      <c r="G152" s="113">
        <v>6300</v>
      </c>
      <c r="H152" s="114">
        <f t="shared" si="42"/>
        <v>2.2898172323759791</v>
      </c>
      <c r="I152" s="113">
        <v>4554</v>
      </c>
      <c r="J152" s="114">
        <f t="shared" si="43"/>
        <v>-0.27714285714285714</v>
      </c>
      <c r="K152" s="113">
        <v>4805</v>
      </c>
      <c r="L152" s="114">
        <f t="shared" si="44"/>
        <v>5.5116381203337728E-2</v>
      </c>
      <c r="M152" s="113"/>
      <c r="N152" s="114"/>
      <c r="O152" s="114"/>
    </row>
    <row r="153" spans="1:16" ht="15.75" x14ac:dyDescent="0.25">
      <c r="B153" s="115" t="s">
        <v>26</v>
      </c>
      <c r="C153" s="116">
        <v>69940</v>
      </c>
      <c r="D153" s="117">
        <v>-0.13142828757001102</v>
      </c>
      <c r="E153" s="116">
        <v>18669</v>
      </c>
      <c r="F153" s="117">
        <f t="shared" si="41"/>
        <v>-0.73307120388904767</v>
      </c>
      <c r="G153" s="116">
        <v>31230</v>
      </c>
      <c r="H153" s="117">
        <f t="shared" si="42"/>
        <v>0.67282661095934437</v>
      </c>
      <c r="I153" s="116">
        <v>34084</v>
      </c>
      <c r="J153" s="117">
        <f t="shared" si="43"/>
        <v>9.1386487351905243E-2</v>
      </c>
      <c r="K153" s="116">
        <v>34465</v>
      </c>
      <c r="L153" s="117">
        <f t="shared" si="44"/>
        <v>1.117826546180023E-2</v>
      </c>
      <c r="M153" s="116">
        <v>19224</v>
      </c>
      <c r="N153" s="117">
        <v>0.55358008727978025</v>
      </c>
      <c r="O153" s="117">
        <v>0.31383269546200099</v>
      </c>
    </row>
    <row r="154" spans="1:16" ht="6" customHeight="1" x14ac:dyDescent="0.25"/>
    <row r="155" spans="1:16" x14ac:dyDescent="0.25">
      <c r="B155" s="103" t="s">
        <v>51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0" t="s">
        <v>256</v>
      </c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1" t="s">
        <v>110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111</v>
      </c>
    </row>
    <row r="160" spans="1:16" ht="22.5" thickTop="1" thickBot="1" x14ac:dyDescent="0.3">
      <c r="B160" s="119" t="str">
        <f>C160</f>
        <v>Francia</v>
      </c>
      <c r="C160" s="349" t="s">
        <v>112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C7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65</v>
      </c>
      <c r="D162" s="110" t="str">
        <f>CONCATENATE("var. ",RIGHT(C161,2),"/",RIGHT(C161-1,2))</f>
        <v>var. 19/18</v>
      </c>
      <c r="E162" s="111" t="s">
        <v>65</v>
      </c>
      <c r="F162" s="110" t="str">
        <f>CONCATENATE("var. ",RIGHT(E161,2),"/",RIGHT(E161-1,2))</f>
        <v>var. 20/19</v>
      </c>
      <c r="G162" s="111" t="s">
        <v>65</v>
      </c>
      <c r="H162" s="110" t="str">
        <f>CONCATENATE("var. ",RIGHT(G161,2),"/",RIGHT(G161-1,2))</f>
        <v>var. 21/20</v>
      </c>
      <c r="I162" s="111" t="s">
        <v>65</v>
      </c>
      <c r="J162" s="110" t="s">
        <v>132</v>
      </c>
      <c r="K162" s="111" t="s">
        <v>65</v>
      </c>
      <c r="L162" s="110" t="s">
        <v>227</v>
      </c>
      <c r="M162" s="111" t="s">
        <v>65</v>
      </c>
      <c r="N162" s="110" t="s">
        <v>249</v>
      </c>
      <c r="O162" s="110" t="s">
        <v>250</v>
      </c>
    </row>
    <row r="163" spans="2:15" x14ac:dyDescent="0.25">
      <c r="B163" s="112" t="s">
        <v>67</v>
      </c>
      <c r="C163" s="113">
        <v>669</v>
      </c>
      <c r="D163" s="114">
        <v>9.1353996737357335E-2</v>
      </c>
      <c r="E163" s="113">
        <v>416</v>
      </c>
      <c r="F163" s="114">
        <f t="shared" ref="F163:F175" si="48">IFERROR(E163/C163-1,"-")</f>
        <v>-0.37817638266068765</v>
      </c>
      <c r="G163" s="113">
        <v>107</v>
      </c>
      <c r="H163" s="114">
        <f t="shared" ref="H163:H175" si="49">IFERROR(G163/E163-1,"-")</f>
        <v>-0.74278846153846156</v>
      </c>
      <c r="I163" s="113">
        <v>274</v>
      </c>
      <c r="J163" s="114">
        <f t="shared" ref="J163:J175" si="50">IFERROR(I163/G163-1,"-")</f>
        <v>1.5607476635514019</v>
      </c>
      <c r="K163" s="113">
        <v>617</v>
      </c>
      <c r="L163" s="114">
        <f t="shared" ref="L163:L175" si="51">IFERROR(K163/I163-1,"-")</f>
        <v>1.2518248175182483</v>
      </c>
      <c r="M163" s="113">
        <v>747</v>
      </c>
      <c r="N163" s="114">
        <f t="shared" ref="N163:N167" si="52">IFERROR(M163/K163-1,"-")</f>
        <v>0.21069692058346834</v>
      </c>
      <c r="O163" s="114">
        <f t="shared" ref="O163" si="53">M163/C163-1</f>
        <v>0.11659192825112097</v>
      </c>
    </row>
    <row r="164" spans="2:15" x14ac:dyDescent="0.25">
      <c r="B164" s="112" t="s">
        <v>69</v>
      </c>
      <c r="C164" s="113">
        <v>473</v>
      </c>
      <c r="D164" s="114">
        <v>0.11032863849765251</v>
      </c>
      <c r="E164" s="113">
        <v>641</v>
      </c>
      <c r="F164" s="114">
        <f t="shared" si="48"/>
        <v>0.35517970401691334</v>
      </c>
      <c r="G164" s="113">
        <v>48</v>
      </c>
      <c r="H164" s="114">
        <f t="shared" si="49"/>
        <v>-0.9251170046801872</v>
      </c>
      <c r="I164" s="113">
        <v>444</v>
      </c>
      <c r="J164" s="114">
        <f t="shared" si="50"/>
        <v>8.25</v>
      </c>
      <c r="K164" s="113">
        <v>654</v>
      </c>
      <c r="L164" s="114">
        <f t="shared" si="51"/>
        <v>0.47297297297297303</v>
      </c>
      <c r="M164" s="113">
        <v>490</v>
      </c>
      <c r="N164" s="114">
        <f t="shared" si="52"/>
        <v>-0.25076452599388377</v>
      </c>
      <c r="O164" s="114">
        <f>IFERROR(M164/C164-1,"-")</f>
        <v>3.5940803382663811E-2</v>
      </c>
    </row>
    <row r="165" spans="2:15" x14ac:dyDescent="0.25">
      <c r="B165" s="112" t="s">
        <v>71</v>
      </c>
      <c r="C165" s="113">
        <v>442</v>
      </c>
      <c r="D165" s="114">
        <v>-0.35755813953488369</v>
      </c>
      <c r="E165" s="113">
        <v>63</v>
      </c>
      <c r="F165" s="114">
        <f t="shared" si="48"/>
        <v>-0.85746606334841635</v>
      </c>
      <c r="G165" s="113">
        <v>463</v>
      </c>
      <c r="H165" s="114">
        <f t="shared" si="49"/>
        <v>6.3492063492063489</v>
      </c>
      <c r="I165" s="113">
        <v>624</v>
      </c>
      <c r="J165" s="114">
        <f t="shared" si="50"/>
        <v>0.3477321814254859</v>
      </c>
      <c r="K165" s="113">
        <v>785</v>
      </c>
      <c r="L165" s="114">
        <f t="shared" si="51"/>
        <v>0.25801282051282048</v>
      </c>
      <c r="M165" s="113">
        <v>707</v>
      </c>
      <c r="N165" s="114">
        <f t="shared" si="52"/>
        <v>-9.9363057324840742E-2</v>
      </c>
      <c r="O165" s="114">
        <f t="shared" ref="O165:O167" si="54">IFERROR(M165/C165-1,"-")</f>
        <v>0.59954751131221728</v>
      </c>
    </row>
    <row r="166" spans="2:15" x14ac:dyDescent="0.25">
      <c r="B166" s="112" t="s">
        <v>73</v>
      </c>
      <c r="C166" s="113">
        <v>559</v>
      </c>
      <c r="D166" s="114">
        <v>1.462555066079295</v>
      </c>
      <c r="E166" s="113">
        <v>0</v>
      </c>
      <c r="F166" s="114">
        <f t="shared" si="48"/>
        <v>-1</v>
      </c>
      <c r="G166" s="113">
        <v>104</v>
      </c>
      <c r="H166" s="114" t="str">
        <f t="shared" si="49"/>
        <v>-</v>
      </c>
      <c r="I166" s="113">
        <v>540</v>
      </c>
      <c r="J166" s="114">
        <f t="shared" si="50"/>
        <v>4.1923076923076925</v>
      </c>
      <c r="K166" s="113">
        <v>749</v>
      </c>
      <c r="L166" s="114">
        <f t="shared" si="51"/>
        <v>0.38703703703703707</v>
      </c>
      <c r="M166" s="113">
        <v>471</v>
      </c>
      <c r="N166" s="114">
        <f t="shared" si="52"/>
        <v>-0.3711615487316422</v>
      </c>
      <c r="O166" s="114">
        <f t="shared" si="54"/>
        <v>-0.15742397137745978</v>
      </c>
    </row>
    <row r="167" spans="2:15" x14ac:dyDescent="0.25">
      <c r="B167" s="112" t="s">
        <v>75</v>
      </c>
      <c r="C167" s="113">
        <v>684</v>
      </c>
      <c r="D167" s="114">
        <v>1.3505154639175259</v>
      </c>
      <c r="E167" s="113">
        <v>0</v>
      </c>
      <c r="F167" s="114">
        <f t="shared" si="48"/>
        <v>-1</v>
      </c>
      <c r="G167" s="113">
        <v>384</v>
      </c>
      <c r="H167" s="114" t="str">
        <f t="shared" si="49"/>
        <v>-</v>
      </c>
      <c r="I167" s="113">
        <v>386</v>
      </c>
      <c r="J167" s="114">
        <f t="shared" si="50"/>
        <v>5.2083333333332593E-3</v>
      </c>
      <c r="K167" s="113">
        <v>298</v>
      </c>
      <c r="L167" s="114">
        <f t="shared" si="51"/>
        <v>-0.227979274611399</v>
      </c>
      <c r="M167" s="113">
        <v>131</v>
      </c>
      <c r="N167" s="114">
        <f t="shared" si="52"/>
        <v>-0.56040268456375841</v>
      </c>
      <c r="O167" s="114">
        <f t="shared" si="54"/>
        <v>-0.80847953216374269</v>
      </c>
    </row>
    <row r="168" spans="2:15" x14ac:dyDescent="0.25">
      <c r="B168" s="112" t="s">
        <v>77</v>
      </c>
      <c r="C168" s="113">
        <v>746</v>
      </c>
      <c r="D168" s="114">
        <v>2.3909090909090911</v>
      </c>
      <c r="E168" s="113">
        <v>0</v>
      </c>
      <c r="F168" s="114">
        <f t="shared" si="48"/>
        <v>-1</v>
      </c>
      <c r="G168" s="113">
        <v>367</v>
      </c>
      <c r="H168" s="114" t="str">
        <f t="shared" si="49"/>
        <v>-</v>
      </c>
      <c r="I168" s="113">
        <v>313</v>
      </c>
      <c r="J168" s="114">
        <f t="shared" si="50"/>
        <v>-0.14713896457765663</v>
      </c>
      <c r="K168" s="113">
        <v>385</v>
      </c>
      <c r="L168" s="114">
        <f t="shared" si="51"/>
        <v>0.23003194888178924</v>
      </c>
      <c r="M168" s="113"/>
      <c r="N168" s="114"/>
      <c r="O168" s="114"/>
    </row>
    <row r="169" spans="2:15" x14ac:dyDescent="0.25">
      <c r="B169" s="112" t="s">
        <v>79</v>
      </c>
      <c r="C169" s="113">
        <v>1064</v>
      </c>
      <c r="D169" s="114">
        <v>1.1153081510934393</v>
      </c>
      <c r="E169" s="113">
        <v>0</v>
      </c>
      <c r="F169" s="114">
        <f t="shared" si="48"/>
        <v>-1</v>
      </c>
      <c r="G169" s="113">
        <v>244</v>
      </c>
      <c r="H169" s="114" t="str">
        <f t="shared" si="49"/>
        <v>-</v>
      </c>
      <c r="I169" s="113">
        <v>423</v>
      </c>
      <c r="J169" s="114">
        <f t="shared" si="50"/>
        <v>0.73360655737704916</v>
      </c>
      <c r="K169" s="113">
        <v>332</v>
      </c>
      <c r="L169" s="114">
        <f t="shared" si="51"/>
        <v>-0.21513002364066192</v>
      </c>
      <c r="M169" s="113"/>
      <c r="N169" s="114"/>
      <c r="O169" s="114"/>
    </row>
    <row r="170" spans="2:15" x14ac:dyDescent="0.25">
      <c r="B170" s="112" t="s">
        <v>81</v>
      </c>
      <c r="C170" s="113">
        <v>876</v>
      </c>
      <c r="D170" s="114">
        <v>0.70428015564202329</v>
      </c>
      <c r="E170" s="113">
        <v>227</v>
      </c>
      <c r="F170" s="114">
        <f t="shared" si="48"/>
        <v>-0.7408675799086758</v>
      </c>
      <c r="G170" s="113">
        <v>656</v>
      </c>
      <c r="H170" s="114">
        <f t="shared" si="49"/>
        <v>1.8898678414096914</v>
      </c>
      <c r="I170" s="113">
        <v>844</v>
      </c>
      <c r="J170" s="114">
        <f t="shared" si="50"/>
        <v>0.28658536585365857</v>
      </c>
      <c r="K170" s="113">
        <v>638</v>
      </c>
      <c r="L170" s="114">
        <f t="shared" si="51"/>
        <v>-0.24407582938388628</v>
      </c>
      <c r="M170" s="113"/>
      <c r="N170" s="114"/>
      <c r="O170" s="114"/>
    </row>
    <row r="171" spans="2:15" x14ac:dyDescent="0.25">
      <c r="B171" s="112" t="s">
        <v>83</v>
      </c>
      <c r="C171" s="113">
        <v>321</v>
      </c>
      <c r="D171" s="114">
        <v>-0.11080332409972304</v>
      </c>
      <c r="E171" s="113">
        <v>58</v>
      </c>
      <c r="F171" s="114">
        <f t="shared" si="48"/>
        <v>-0.81931464174454827</v>
      </c>
      <c r="G171" s="113">
        <v>269</v>
      </c>
      <c r="H171" s="114">
        <f t="shared" si="49"/>
        <v>3.6379310344827589</v>
      </c>
      <c r="I171" s="113">
        <v>658</v>
      </c>
      <c r="J171" s="114">
        <f t="shared" si="50"/>
        <v>1.446096654275093</v>
      </c>
      <c r="K171" s="113">
        <v>379</v>
      </c>
      <c r="L171" s="114">
        <f t="shared" si="51"/>
        <v>-0.42401215805471126</v>
      </c>
      <c r="M171" s="113"/>
      <c r="N171" s="114"/>
      <c r="O171" s="114"/>
    </row>
    <row r="172" spans="2:15" x14ac:dyDescent="0.25">
      <c r="B172" s="112" t="s">
        <v>85</v>
      </c>
      <c r="C172" s="113">
        <v>336</v>
      </c>
      <c r="D172" s="114">
        <v>3.7037037037036979E-2</v>
      </c>
      <c r="E172" s="113">
        <v>10</v>
      </c>
      <c r="F172" s="114">
        <f t="shared" si="48"/>
        <v>-0.97023809523809523</v>
      </c>
      <c r="G172" s="113">
        <v>582</v>
      </c>
      <c r="H172" s="114">
        <f t="shared" si="49"/>
        <v>57.2</v>
      </c>
      <c r="I172" s="113">
        <v>562</v>
      </c>
      <c r="J172" s="114">
        <f t="shared" si="50"/>
        <v>-3.4364261168384869E-2</v>
      </c>
      <c r="K172" s="113">
        <v>717</v>
      </c>
      <c r="L172" s="114">
        <f t="shared" si="51"/>
        <v>0.27580071174377219</v>
      </c>
      <c r="M172" s="113"/>
      <c r="N172" s="114"/>
      <c r="O172" s="114"/>
    </row>
    <row r="173" spans="2:15" x14ac:dyDescent="0.25">
      <c r="B173" s="112" t="s">
        <v>87</v>
      </c>
      <c r="C173" s="113">
        <v>386</v>
      </c>
      <c r="D173" s="114">
        <v>0.38848920863309355</v>
      </c>
      <c r="E173" s="113">
        <v>17</v>
      </c>
      <c r="F173" s="114">
        <f t="shared" si="48"/>
        <v>-0.95595854922279788</v>
      </c>
      <c r="G173" s="113">
        <v>339</v>
      </c>
      <c r="H173" s="114">
        <f t="shared" si="49"/>
        <v>18.941176470588236</v>
      </c>
      <c r="I173" s="113">
        <v>499</v>
      </c>
      <c r="J173" s="114">
        <f t="shared" si="50"/>
        <v>0.471976401179941</v>
      </c>
      <c r="K173" s="113">
        <v>631</v>
      </c>
      <c r="L173" s="114">
        <f t="shared" si="51"/>
        <v>0.26452905811623251</v>
      </c>
      <c r="M173" s="113"/>
      <c r="N173" s="114"/>
      <c r="O173" s="114"/>
    </row>
    <row r="174" spans="2:15" x14ac:dyDescent="0.25">
      <c r="B174" s="112" t="s">
        <v>89</v>
      </c>
      <c r="C174" s="113">
        <v>236</v>
      </c>
      <c r="D174" s="114">
        <v>-0.35869565217391308</v>
      </c>
      <c r="E174" s="113">
        <v>42</v>
      </c>
      <c r="F174" s="114">
        <f t="shared" si="48"/>
        <v>-0.82203389830508478</v>
      </c>
      <c r="G174" s="113">
        <v>310</v>
      </c>
      <c r="H174" s="114">
        <f t="shared" si="49"/>
        <v>6.3809523809523814</v>
      </c>
      <c r="I174" s="113">
        <v>830</v>
      </c>
      <c r="J174" s="114">
        <f t="shared" si="50"/>
        <v>1.6774193548387095</v>
      </c>
      <c r="K174" s="113">
        <v>599</v>
      </c>
      <c r="L174" s="114">
        <f t="shared" si="51"/>
        <v>-0.27831325301204823</v>
      </c>
      <c r="M174" s="113"/>
      <c r="N174" s="114"/>
      <c r="O174" s="114"/>
    </row>
    <row r="175" spans="2:15" ht="15.75" x14ac:dyDescent="0.25">
      <c r="B175" s="115" t="s">
        <v>26</v>
      </c>
      <c r="C175" s="116">
        <v>6792</v>
      </c>
      <c r="D175" s="117">
        <v>0.41117805942239771</v>
      </c>
      <c r="E175" s="116">
        <v>1519</v>
      </c>
      <c r="F175" s="117">
        <f t="shared" si="48"/>
        <v>-0.77635453474676086</v>
      </c>
      <c r="G175" s="116">
        <v>3873</v>
      </c>
      <c r="H175" s="117">
        <f t="shared" si="49"/>
        <v>1.5497037524687296</v>
      </c>
      <c r="I175" s="116">
        <v>6397</v>
      </c>
      <c r="J175" s="117">
        <f t="shared" si="50"/>
        <v>0.65169119545571919</v>
      </c>
      <c r="K175" s="116">
        <v>6784</v>
      </c>
      <c r="L175" s="117">
        <f t="shared" si="51"/>
        <v>6.0497108019384127E-2</v>
      </c>
      <c r="M175" s="116">
        <v>2546</v>
      </c>
      <c r="N175" s="117">
        <v>-0.17950370609087984</v>
      </c>
      <c r="O175" s="117">
        <v>1.2732142857142859</v>
      </c>
    </row>
    <row r="176" spans="2:15" ht="6" customHeight="1" x14ac:dyDescent="0.25"/>
    <row r="177" spans="1:16" x14ac:dyDescent="0.25">
      <c r="B177" s="103" t="s">
        <v>51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80" spans="1:16" ht="48.75" customHeight="1" thickBot="1" x14ac:dyDescent="0.3">
      <c r="B180" s="300" t="s">
        <v>257</v>
      </c>
      <c r="C180" s="300"/>
      <c r="D180" s="300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300"/>
      <c r="P180" s="1" t="s">
        <v>113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114</v>
      </c>
    </row>
    <row r="182" spans="1:16" ht="22.5" thickTop="1" thickBot="1" x14ac:dyDescent="0.3">
      <c r="B182" s="119" t="str">
        <f>C182</f>
        <v>Bélgica</v>
      </c>
      <c r="C182" s="349" t="s">
        <v>115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C7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65</v>
      </c>
      <c r="D184" s="110" t="str">
        <f>CONCATENATE("var. ",RIGHT(C183,2),"/",RIGHT(C183-1,2))</f>
        <v>var. 19/18</v>
      </c>
      <c r="E184" s="111" t="s">
        <v>65</v>
      </c>
      <c r="F184" s="110" t="str">
        <f>CONCATENATE("var. ",RIGHT(E183,2),"/",RIGHT(E183-1,2))</f>
        <v>var. 20/19</v>
      </c>
      <c r="G184" s="111" t="s">
        <v>65</v>
      </c>
      <c r="H184" s="110" t="str">
        <f>CONCATENATE("var. ",RIGHT(G183,2),"/",RIGHT(G183-1,2))</f>
        <v>var. 21/20</v>
      </c>
      <c r="I184" s="111" t="s">
        <v>65</v>
      </c>
      <c r="J184" s="110" t="s">
        <v>132</v>
      </c>
      <c r="K184" s="111" t="s">
        <v>65</v>
      </c>
      <c r="L184" s="110" t="s">
        <v>227</v>
      </c>
      <c r="M184" s="111" t="s">
        <v>65</v>
      </c>
      <c r="N184" s="110" t="s">
        <v>249</v>
      </c>
      <c r="O184" s="110" t="s">
        <v>250</v>
      </c>
    </row>
    <row r="185" spans="1:16" x14ac:dyDescent="0.25">
      <c r="A185" s="118"/>
      <c r="B185" s="112" t="s">
        <v>67</v>
      </c>
      <c r="C185" s="113">
        <v>666</v>
      </c>
      <c r="D185" s="114">
        <v>1.0429447852760738</v>
      </c>
      <c r="E185" s="113">
        <v>270</v>
      </c>
      <c r="F185" s="114">
        <f t="shared" ref="F185:F197" si="55">IFERROR(E185/C185-1,"-")</f>
        <v>-0.59459459459459452</v>
      </c>
      <c r="G185" s="113">
        <v>74</v>
      </c>
      <c r="H185" s="114">
        <f t="shared" ref="H185:H197" si="56">IFERROR(G185/E185-1,"-")</f>
        <v>-0.72592592592592586</v>
      </c>
      <c r="I185" s="113">
        <v>358</v>
      </c>
      <c r="J185" s="114">
        <f t="shared" ref="J185:J197" si="57">IFERROR(I185/G185-1,"-")</f>
        <v>3.8378378378378377</v>
      </c>
      <c r="K185" s="113">
        <v>248</v>
      </c>
      <c r="L185" s="114">
        <f t="shared" ref="L185:L197" si="58">IFERROR(K185/I185-1,"-")</f>
        <v>-0.30726256983240219</v>
      </c>
      <c r="M185" s="113">
        <v>659</v>
      </c>
      <c r="N185" s="114">
        <f t="shared" ref="N185:N189" si="59">IFERROR(M185/K185-1,"-")</f>
        <v>1.657258064516129</v>
      </c>
      <c r="O185" s="114">
        <f t="shared" ref="O185" si="60">M185/C185-1</f>
        <v>-1.0510510510510551E-2</v>
      </c>
    </row>
    <row r="186" spans="1:16" x14ac:dyDescent="0.25">
      <c r="B186" s="112" t="s">
        <v>69</v>
      </c>
      <c r="C186" s="113">
        <v>786</v>
      </c>
      <c r="D186" s="114">
        <v>2.3733905579399144</v>
      </c>
      <c r="E186" s="113">
        <v>364</v>
      </c>
      <c r="F186" s="114">
        <f t="shared" si="55"/>
        <v>-0.53689567430025442</v>
      </c>
      <c r="G186" s="113">
        <v>6</v>
      </c>
      <c r="H186" s="114">
        <f t="shared" si="56"/>
        <v>-0.98351648351648346</v>
      </c>
      <c r="I186" s="113">
        <v>221</v>
      </c>
      <c r="J186" s="114">
        <f t="shared" si="57"/>
        <v>35.833333333333336</v>
      </c>
      <c r="K186" s="113">
        <v>250</v>
      </c>
      <c r="L186" s="114">
        <f t="shared" si="58"/>
        <v>0.13122171945701355</v>
      </c>
      <c r="M186" s="113">
        <v>262</v>
      </c>
      <c r="N186" s="114">
        <f t="shared" si="59"/>
        <v>4.8000000000000043E-2</v>
      </c>
      <c r="O186" s="114">
        <f>IFERROR(M186/C186-1,"-")</f>
        <v>-0.66666666666666674</v>
      </c>
    </row>
    <row r="187" spans="1:16" x14ac:dyDescent="0.25">
      <c r="B187" s="112" t="s">
        <v>71</v>
      </c>
      <c r="C187" s="113">
        <v>717</v>
      </c>
      <c r="D187" s="114">
        <v>2.3348837209302324</v>
      </c>
      <c r="E187" s="113">
        <v>91</v>
      </c>
      <c r="F187" s="114">
        <f t="shared" si="55"/>
        <v>-0.87308228730822868</v>
      </c>
      <c r="G187" s="113">
        <v>22</v>
      </c>
      <c r="H187" s="114">
        <f t="shared" si="56"/>
        <v>-0.75824175824175821</v>
      </c>
      <c r="I187" s="113">
        <v>223</v>
      </c>
      <c r="J187" s="114">
        <f t="shared" si="57"/>
        <v>9.1363636363636367</v>
      </c>
      <c r="K187" s="113">
        <v>394</v>
      </c>
      <c r="L187" s="114">
        <f t="shared" si="58"/>
        <v>0.76681614349775784</v>
      </c>
      <c r="M187" s="113">
        <v>268</v>
      </c>
      <c r="N187" s="114">
        <f t="shared" si="59"/>
        <v>-0.31979695431472077</v>
      </c>
      <c r="O187" s="114">
        <f t="shared" ref="O187:O189" si="61">IFERROR(M187/C187-1,"-")</f>
        <v>-0.62622036262203629</v>
      </c>
    </row>
    <row r="188" spans="1:16" x14ac:dyDescent="0.25">
      <c r="B188" s="112" t="s">
        <v>73</v>
      </c>
      <c r="C188" s="113">
        <v>370</v>
      </c>
      <c r="D188" s="114">
        <v>2.1896551724137931</v>
      </c>
      <c r="E188" s="113">
        <v>0</v>
      </c>
      <c r="F188" s="114">
        <f t="shared" si="55"/>
        <v>-1</v>
      </c>
      <c r="G188" s="113">
        <v>26</v>
      </c>
      <c r="H188" s="114" t="str">
        <f t="shared" si="56"/>
        <v>-</v>
      </c>
      <c r="I188" s="113">
        <v>291</v>
      </c>
      <c r="J188" s="114">
        <f t="shared" si="57"/>
        <v>10.192307692307692</v>
      </c>
      <c r="K188" s="113">
        <v>302</v>
      </c>
      <c r="L188" s="114">
        <f t="shared" si="58"/>
        <v>3.7800687285223455E-2</v>
      </c>
      <c r="M188" s="113">
        <v>249</v>
      </c>
      <c r="N188" s="114">
        <f t="shared" si="59"/>
        <v>-0.17549668874172186</v>
      </c>
      <c r="O188" s="114">
        <f t="shared" si="61"/>
        <v>-0.32702702702702702</v>
      </c>
    </row>
    <row r="189" spans="1:16" x14ac:dyDescent="0.25">
      <c r="B189" s="112" t="s">
        <v>75</v>
      </c>
      <c r="C189" s="113">
        <v>246</v>
      </c>
      <c r="D189" s="114">
        <v>0.32258064516129026</v>
      </c>
      <c r="E189" s="113">
        <v>0</v>
      </c>
      <c r="F189" s="114">
        <f t="shared" si="55"/>
        <v>-1</v>
      </c>
      <c r="G189" s="113">
        <v>69</v>
      </c>
      <c r="H189" s="114" t="str">
        <f t="shared" si="56"/>
        <v>-</v>
      </c>
      <c r="I189" s="113">
        <v>106</v>
      </c>
      <c r="J189" s="114">
        <f t="shared" si="57"/>
        <v>0.53623188405797095</v>
      </c>
      <c r="K189" s="113">
        <v>109</v>
      </c>
      <c r="L189" s="114">
        <f t="shared" si="58"/>
        <v>2.8301886792452935E-2</v>
      </c>
      <c r="M189" s="113">
        <v>12</v>
      </c>
      <c r="N189" s="114">
        <f t="shared" si="59"/>
        <v>-0.88990825688073394</v>
      </c>
      <c r="O189" s="114">
        <f t="shared" si="61"/>
        <v>-0.95121951219512191</v>
      </c>
    </row>
    <row r="190" spans="1:16" x14ac:dyDescent="0.25">
      <c r="B190" s="112" t="s">
        <v>116</v>
      </c>
      <c r="C190" s="113">
        <v>375</v>
      </c>
      <c r="D190" s="114">
        <v>-3.5989717223650408E-2</v>
      </c>
      <c r="E190" s="113">
        <v>0</v>
      </c>
      <c r="F190" s="114">
        <f t="shared" si="55"/>
        <v>-1</v>
      </c>
      <c r="G190" s="113">
        <v>96</v>
      </c>
      <c r="H190" s="114" t="str">
        <f t="shared" si="56"/>
        <v>-</v>
      </c>
      <c r="I190" s="113">
        <v>105</v>
      </c>
      <c r="J190" s="114">
        <f t="shared" si="57"/>
        <v>9.375E-2</v>
      </c>
      <c r="K190" s="113">
        <v>133</v>
      </c>
      <c r="L190" s="114">
        <f t="shared" si="58"/>
        <v>0.26666666666666661</v>
      </c>
      <c r="M190" s="113"/>
      <c r="N190" s="114"/>
      <c r="O190" s="114"/>
    </row>
    <row r="191" spans="1:16" x14ac:dyDescent="0.25">
      <c r="B191" s="112" t="s">
        <v>79</v>
      </c>
      <c r="C191" s="113">
        <v>120</v>
      </c>
      <c r="D191" s="114">
        <v>-0.61904761904761907</v>
      </c>
      <c r="E191" s="113">
        <v>0</v>
      </c>
      <c r="F191" s="114">
        <f t="shared" si="55"/>
        <v>-1</v>
      </c>
      <c r="G191" s="113">
        <v>209</v>
      </c>
      <c r="H191" s="114" t="str">
        <f t="shared" si="56"/>
        <v>-</v>
      </c>
      <c r="I191" s="113">
        <v>93</v>
      </c>
      <c r="J191" s="114">
        <f t="shared" si="57"/>
        <v>-0.55502392344497609</v>
      </c>
      <c r="K191" s="113">
        <v>117</v>
      </c>
      <c r="L191" s="114">
        <f t="shared" si="58"/>
        <v>0.25806451612903225</v>
      </c>
      <c r="M191" s="113"/>
      <c r="N191" s="114"/>
      <c r="O191" s="114"/>
    </row>
    <row r="192" spans="1:16" x14ac:dyDescent="0.25">
      <c r="B192" s="112" t="s">
        <v>81</v>
      </c>
      <c r="C192" s="113">
        <v>116</v>
      </c>
      <c r="D192" s="114">
        <v>-0.50427350427350426</v>
      </c>
      <c r="E192" s="113">
        <v>68</v>
      </c>
      <c r="F192" s="114">
        <f t="shared" si="55"/>
        <v>-0.41379310344827591</v>
      </c>
      <c r="G192" s="113">
        <v>132</v>
      </c>
      <c r="H192" s="114">
        <f t="shared" si="56"/>
        <v>0.94117647058823528</v>
      </c>
      <c r="I192" s="113">
        <v>313</v>
      </c>
      <c r="J192" s="114">
        <f t="shared" si="57"/>
        <v>1.3712121212121211</v>
      </c>
      <c r="K192" s="113">
        <v>284</v>
      </c>
      <c r="L192" s="114">
        <f t="shared" si="58"/>
        <v>-9.2651757188498385E-2</v>
      </c>
      <c r="M192" s="113"/>
      <c r="N192" s="114"/>
      <c r="O192" s="114"/>
    </row>
    <row r="193" spans="2:16" x14ac:dyDescent="0.25">
      <c r="B193" s="112" t="s">
        <v>83</v>
      </c>
      <c r="C193" s="113">
        <v>327</v>
      </c>
      <c r="D193" s="114">
        <v>-0.17215189873417724</v>
      </c>
      <c r="E193" s="113">
        <v>10</v>
      </c>
      <c r="F193" s="114">
        <f t="shared" si="55"/>
        <v>-0.96941896024464835</v>
      </c>
      <c r="G193" s="113">
        <v>130</v>
      </c>
      <c r="H193" s="114">
        <f t="shared" si="56"/>
        <v>12</v>
      </c>
      <c r="I193" s="113">
        <v>194</v>
      </c>
      <c r="J193" s="114">
        <f t="shared" si="57"/>
        <v>0.49230769230769234</v>
      </c>
      <c r="K193" s="113">
        <v>55</v>
      </c>
      <c r="L193" s="114">
        <f t="shared" si="58"/>
        <v>-0.71649484536082475</v>
      </c>
      <c r="M193" s="113"/>
      <c r="N193" s="114"/>
      <c r="O193" s="114"/>
    </row>
    <row r="194" spans="2:16" x14ac:dyDescent="0.25">
      <c r="B194" s="112" t="s">
        <v>85</v>
      </c>
      <c r="C194" s="113">
        <v>118</v>
      </c>
      <c r="D194" s="114">
        <v>-0.54961832061068705</v>
      </c>
      <c r="E194" s="113">
        <v>25</v>
      </c>
      <c r="F194" s="114">
        <f t="shared" si="55"/>
        <v>-0.78813559322033899</v>
      </c>
      <c r="G194" s="113">
        <v>156</v>
      </c>
      <c r="H194" s="114">
        <f t="shared" si="56"/>
        <v>5.24</v>
      </c>
      <c r="I194" s="113">
        <v>46</v>
      </c>
      <c r="J194" s="114">
        <f t="shared" si="57"/>
        <v>-0.70512820512820507</v>
      </c>
      <c r="K194" s="113">
        <v>181</v>
      </c>
      <c r="L194" s="114">
        <f t="shared" si="58"/>
        <v>2.9347826086956523</v>
      </c>
      <c r="M194" s="113"/>
      <c r="N194" s="114"/>
      <c r="O194" s="114"/>
    </row>
    <row r="195" spans="2:16" x14ac:dyDescent="0.25">
      <c r="B195" s="112" t="s">
        <v>87</v>
      </c>
      <c r="C195" s="113">
        <v>306</v>
      </c>
      <c r="D195" s="114">
        <v>0.67213114754098369</v>
      </c>
      <c r="E195" s="113">
        <v>42</v>
      </c>
      <c r="F195" s="114">
        <f t="shared" si="55"/>
        <v>-0.86274509803921573</v>
      </c>
      <c r="G195" s="113">
        <v>392</v>
      </c>
      <c r="H195" s="114">
        <f t="shared" si="56"/>
        <v>8.3333333333333339</v>
      </c>
      <c r="I195" s="113">
        <v>81</v>
      </c>
      <c r="J195" s="114">
        <f t="shared" si="57"/>
        <v>-0.79336734693877553</v>
      </c>
      <c r="K195" s="113">
        <v>301</v>
      </c>
      <c r="L195" s="114">
        <f t="shared" si="58"/>
        <v>2.7160493827160495</v>
      </c>
      <c r="M195" s="113"/>
      <c r="N195" s="114"/>
      <c r="O195" s="114"/>
    </row>
    <row r="196" spans="2:16" x14ac:dyDescent="0.25">
      <c r="B196" s="112" t="s">
        <v>89</v>
      </c>
      <c r="C196" s="113">
        <v>138</v>
      </c>
      <c r="D196" s="114">
        <v>-0.61016949152542366</v>
      </c>
      <c r="E196" s="113">
        <v>213</v>
      </c>
      <c r="F196" s="114">
        <f t="shared" si="55"/>
        <v>0.54347826086956519</v>
      </c>
      <c r="G196" s="113">
        <v>147</v>
      </c>
      <c r="H196" s="114">
        <f t="shared" si="56"/>
        <v>-0.3098591549295775</v>
      </c>
      <c r="I196" s="113">
        <v>223</v>
      </c>
      <c r="J196" s="114">
        <f t="shared" si="57"/>
        <v>0.51700680272108834</v>
      </c>
      <c r="K196" s="113">
        <v>254</v>
      </c>
      <c r="L196" s="114">
        <f t="shared" si="58"/>
        <v>0.13901345291479816</v>
      </c>
      <c r="M196" s="113"/>
      <c r="N196" s="114"/>
      <c r="O196" s="114"/>
    </row>
    <row r="197" spans="2:16" ht="15.75" x14ac:dyDescent="0.25">
      <c r="B197" s="115" t="s">
        <v>26</v>
      </c>
      <c r="C197" s="116">
        <v>4285</v>
      </c>
      <c r="D197" s="117">
        <v>0.33572319201995016</v>
      </c>
      <c r="E197" s="116">
        <v>1095</v>
      </c>
      <c r="F197" s="117">
        <f t="shared" si="55"/>
        <v>-0.74445740956826145</v>
      </c>
      <c r="G197" s="116">
        <v>1459</v>
      </c>
      <c r="H197" s="117">
        <f t="shared" si="56"/>
        <v>0.33242009132420081</v>
      </c>
      <c r="I197" s="116">
        <v>2254</v>
      </c>
      <c r="J197" s="117">
        <f t="shared" si="57"/>
        <v>0.544893762851268</v>
      </c>
      <c r="K197" s="116">
        <v>2628</v>
      </c>
      <c r="L197" s="117">
        <f t="shared" si="58"/>
        <v>0.16592724046140206</v>
      </c>
      <c r="M197" s="116">
        <v>1450</v>
      </c>
      <c r="N197" s="117">
        <v>0.11281657712970072</v>
      </c>
      <c r="O197" s="117">
        <v>1</v>
      </c>
    </row>
    <row r="198" spans="2:16" ht="6" customHeight="1" x14ac:dyDescent="0.25"/>
    <row r="199" spans="2:16" x14ac:dyDescent="0.25">
      <c r="B199" s="103" t="s">
        <v>51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2" spans="2:16" ht="48.75" customHeight="1" thickBot="1" x14ac:dyDescent="0.3">
      <c r="B202" s="300" t="s">
        <v>258</v>
      </c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1" t="s">
        <v>117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118</v>
      </c>
    </row>
    <row r="204" spans="2:16" ht="22.5" thickTop="1" thickBot="1" x14ac:dyDescent="0.3">
      <c r="B204" s="119" t="str">
        <f>C204</f>
        <v>Países Bajos</v>
      </c>
      <c r="C204" s="349" t="s">
        <v>119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C7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65</v>
      </c>
      <c r="D206" s="110" t="str">
        <f>CONCATENATE("var. ",RIGHT(C205,2),"/",RIGHT(C205-1,2))</f>
        <v>var. 19/18</v>
      </c>
      <c r="E206" s="111" t="s">
        <v>65</v>
      </c>
      <c r="F206" s="110" t="str">
        <f>CONCATENATE("var. ",RIGHT(E205,2),"/",RIGHT(E205-1,2))</f>
        <v>var. 20/19</v>
      </c>
      <c r="G206" s="111" t="s">
        <v>65</v>
      </c>
      <c r="H206" s="110" t="str">
        <f>CONCATENATE("var. ",RIGHT(G205,2),"/",RIGHT(G205-1,2))</f>
        <v>var. 21/20</v>
      </c>
      <c r="I206" s="111" t="s">
        <v>65</v>
      </c>
      <c r="J206" s="110" t="s">
        <v>132</v>
      </c>
      <c r="K206" s="111" t="s">
        <v>65</v>
      </c>
      <c r="L206" s="110" t="s">
        <v>227</v>
      </c>
      <c r="M206" s="111" t="s">
        <v>65</v>
      </c>
      <c r="N206" s="110" t="s">
        <v>249</v>
      </c>
      <c r="O206" s="110" t="s">
        <v>250</v>
      </c>
    </row>
    <row r="207" spans="2:16" x14ac:dyDescent="0.25">
      <c r="B207" s="112" t="s">
        <v>67</v>
      </c>
      <c r="C207" s="113">
        <v>496</v>
      </c>
      <c r="D207" s="114">
        <v>1.5306122448979593</v>
      </c>
      <c r="E207" s="113">
        <v>275</v>
      </c>
      <c r="F207" s="114">
        <f t="shared" ref="F207:F219" si="62">IFERROR(E207/C207-1,"-")</f>
        <v>-0.44556451612903225</v>
      </c>
      <c r="G207" s="113">
        <v>51</v>
      </c>
      <c r="H207" s="114">
        <f t="shared" ref="H207:H219" si="63">IFERROR(G207/E207-1,"-")</f>
        <v>-0.81454545454545457</v>
      </c>
      <c r="I207" s="113">
        <v>459</v>
      </c>
      <c r="J207" s="114">
        <f t="shared" ref="J207:J219" si="64">IFERROR(I207/G207-1,"-")</f>
        <v>8</v>
      </c>
      <c r="K207" s="113">
        <v>201</v>
      </c>
      <c r="L207" s="114">
        <f t="shared" ref="L207:L219" si="65">IFERROR(K207/I207-1,"-")</f>
        <v>-0.56209150326797386</v>
      </c>
      <c r="M207" s="113">
        <v>520</v>
      </c>
      <c r="N207" s="114">
        <f t="shared" ref="N207:N211" si="66">IFERROR(M207/K207-1,"-")</f>
        <v>1.5870646766169156</v>
      </c>
      <c r="O207" s="114">
        <f t="shared" ref="O207" si="67">M207/C207-1</f>
        <v>4.8387096774193505E-2</v>
      </c>
    </row>
    <row r="208" spans="2:16" x14ac:dyDescent="0.25">
      <c r="B208" s="112" t="s">
        <v>69</v>
      </c>
      <c r="C208" s="113">
        <v>516</v>
      </c>
      <c r="D208" s="114">
        <v>0.16216216216216206</v>
      </c>
      <c r="E208" s="113">
        <v>303</v>
      </c>
      <c r="F208" s="114">
        <f t="shared" si="62"/>
        <v>-0.41279069767441856</v>
      </c>
      <c r="G208" s="113">
        <v>101</v>
      </c>
      <c r="H208" s="114">
        <f t="shared" si="63"/>
        <v>-0.66666666666666674</v>
      </c>
      <c r="I208" s="113">
        <v>335</v>
      </c>
      <c r="J208" s="114">
        <f t="shared" si="64"/>
        <v>2.3168316831683167</v>
      </c>
      <c r="K208" s="113">
        <v>189</v>
      </c>
      <c r="L208" s="114">
        <f t="shared" si="65"/>
        <v>-0.43582089552238801</v>
      </c>
      <c r="M208" s="113">
        <v>670</v>
      </c>
      <c r="N208" s="114">
        <f t="shared" si="66"/>
        <v>2.5449735449735451</v>
      </c>
      <c r="O208" s="114">
        <f>IFERROR(M208/C208-1,"-")</f>
        <v>0.29844961240310086</v>
      </c>
    </row>
    <row r="209" spans="2:16" x14ac:dyDescent="0.25">
      <c r="B209" s="112" t="s">
        <v>71</v>
      </c>
      <c r="C209" s="113">
        <v>615</v>
      </c>
      <c r="D209" s="114">
        <v>1.1061643835616439</v>
      </c>
      <c r="E209" s="113">
        <v>10</v>
      </c>
      <c r="F209" s="114">
        <f t="shared" si="62"/>
        <v>-0.98373983739837401</v>
      </c>
      <c r="G209" s="113">
        <v>82</v>
      </c>
      <c r="H209" s="114">
        <f t="shared" si="63"/>
        <v>7.1999999999999993</v>
      </c>
      <c r="I209" s="113">
        <v>257</v>
      </c>
      <c r="J209" s="114">
        <f t="shared" si="64"/>
        <v>2.1341463414634148</v>
      </c>
      <c r="K209" s="113">
        <v>324</v>
      </c>
      <c r="L209" s="114">
        <f t="shared" si="65"/>
        <v>0.26070038910505833</v>
      </c>
      <c r="M209" s="113">
        <v>586</v>
      </c>
      <c r="N209" s="114">
        <f t="shared" si="66"/>
        <v>0.80864197530864201</v>
      </c>
      <c r="O209" s="114">
        <f t="shared" ref="O209:O211" si="68">IFERROR(M209/C209-1,"-")</f>
        <v>-4.7154471544715415E-2</v>
      </c>
    </row>
    <row r="210" spans="2:16" x14ac:dyDescent="0.25">
      <c r="B210" s="112" t="s">
        <v>73</v>
      </c>
      <c r="C210" s="113">
        <v>305</v>
      </c>
      <c r="D210" s="114">
        <v>0.57216494845360821</v>
      </c>
      <c r="E210" s="113">
        <v>0</v>
      </c>
      <c r="F210" s="114">
        <f t="shared" si="62"/>
        <v>-1</v>
      </c>
      <c r="G210" s="113">
        <v>110</v>
      </c>
      <c r="H210" s="114" t="str">
        <f t="shared" si="63"/>
        <v>-</v>
      </c>
      <c r="I210" s="113">
        <v>150</v>
      </c>
      <c r="J210" s="114">
        <f t="shared" si="64"/>
        <v>0.36363636363636354</v>
      </c>
      <c r="K210" s="113">
        <v>135</v>
      </c>
      <c r="L210" s="114">
        <f t="shared" si="65"/>
        <v>-9.9999999999999978E-2</v>
      </c>
      <c r="M210" s="113">
        <v>430</v>
      </c>
      <c r="N210" s="114">
        <f t="shared" si="66"/>
        <v>2.1851851851851851</v>
      </c>
      <c r="O210" s="114">
        <f t="shared" si="68"/>
        <v>0.4098360655737705</v>
      </c>
    </row>
    <row r="211" spans="2:16" x14ac:dyDescent="0.25">
      <c r="B211" s="112" t="s">
        <v>75</v>
      </c>
      <c r="C211" s="113">
        <v>211</v>
      </c>
      <c r="D211" s="114">
        <v>0.63565891472868219</v>
      </c>
      <c r="E211" s="113">
        <v>0</v>
      </c>
      <c r="F211" s="114">
        <f t="shared" si="62"/>
        <v>-1</v>
      </c>
      <c r="G211" s="113">
        <v>131</v>
      </c>
      <c r="H211" s="114" t="str">
        <f t="shared" si="63"/>
        <v>-</v>
      </c>
      <c r="I211" s="113">
        <v>131</v>
      </c>
      <c r="J211" s="114">
        <f t="shared" si="64"/>
        <v>0</v>
      </c>
      <c r="K211" s="113">
        <v>93</v>
      </c>
      <c r="L211" s="114">
        <f t="shared" si="65"/>
        <v>-0.29007633587786263</v>
      </c>
      <c r="M211" s="113">
        <v>61</v>
      </c>
      <c r="N211" s="114">
        <f t="shared" si="66"/>
        <v>-0.34408602150537637</v>
      </c>
      <c r="O211" s="114">
        <f t="shared" si="68"/>
        <v>-0.7109004739336493</v>
      </c>
    </row>
    <row r="212" spans="2:16" x14ac:dyDescent="0.25">
      <c r="B212" s="112" t="s">
        <v>77</v>
      </c>
      <c r="C212" s="113">
        <v>286</v>
      </c>
      <c r="D212" s="114">
        <v>0.23275862068965525</v>
      </c>
      <c r="E212" s="113">
        <v>0</v>
      </c>
      <c r="F212" s="114">
        <f t="shared" si="62"/>
        <v>-1</v>
      </c>
      <c r="G212" s="113">
        <v>96</v>
      </c>
      <c r="H212" s="114" t="str">
        <f t="shared" si="63"/>
        <v>-</v>
      </c>
      <c r="I212" s="113">
        <v>154</v>
      </c>
      <c r="J212" s="114">
        <f t="shared" si="64"/>
        <v>0.60416666666666674</v>
      </c>
      <c r="K212" s="113">
        <v>117</v>
      </c>
      <c r="L212" s="114">
        <f t="shared" si="65"/>
        <v>-0.24025974025974028</v>
      </c>
      <c r="M212" s="113"/>
      <c r="N212" s="114"/>
      <c r="O212" s="114"/>
    </row>
    <row r="213" spans="2:16" x14ac:dyDescent="0.25">
      <c r="B213" s="112" t="s">
        <v>79</v>
      </c>
      <c r="C213" s="113">
        <v>158</v>
      </c>
      <c r="D213" s="114">
        <v>-0.22549019607843135</v>
      </c>
      <c r="E213" s="113">
        <v>0</v>
      </c>
      <c r="F213" s="114">
        <f t="shared" si="62"/>
        <v>-1</v>
      </c>
      <c r="G213" s="113">
        <v>162</v>
      </c>
      <c r="H213" s="114" t="str">
        <f t="shared" si="63"/>
        <v>-</v>
      </c>
      <c r="I213" s="113">
        <v>377</v>
      </c>
      <c r="J213" s="114">
        <f t="shared" si="64"/>
        <v>1.3271604938271606</v>
      </c>
      <c r="K213" s="113">
        <v>118</v>
      </c>
      <c r="L213" s="114">
        <f t="shared" si="65"/>
        <v>-0.6870026525198939</v>
      </c>
      <c r="M213" s="113"/>
      <c r="N213" s="114"/>
      <c r="O213" s="114"/>
    </row>
    <row r="214" spans="2:16" x14ac:dyDescent="0.25">
      <c r="B214" s="112" t="s">
        <v>81</v>
      </c>
      <c r="C214" s="113">
        <v>355</v>
      </c>
      <c r="D214" s="114">
        <v>0.37065637065637058</v>
      </c>
      <c r="E214" s="113">
        <v>323</v>
      </c>
      <c r="F214" s="114">
        <f t="shared" si="62"/>
        <v>-9.0140845070422526E-2</v>
      </c>
      <c r="G214" s="113">
        <v>341</v>
      </c>
      <c r="H214" s="114">
        <f t="shared" si="63"/>
        <v>5.5727554179566541E-2</v>
      </c>
      <c r="I214" s="113">
        <v>218</v>
      </c>
      <c r="J214" s="114">
        <f t="shared" si="64"/>
        <v>-0.36070381231671556</v>
      </c>
      <c r="K214" s="113">
        <v>96</v>
      </c>
      <c r="L214" s="114">
        <f t="shared" si="65"/>
        <v>-0.55963302752293576</v>
      </c>
      <c r="M214" s="113"/>
      <c r="N214" s="114"/>
      <c r="O214" s="114"/>
    </row>
    <row r="215" spans="2:16" x14ac:dyDescent="0.25">
      <c r="B215" s="112" t="s">
        <v>83</v>
      </c>
      <c r="C215" s="113">
        <v>152</v>
      </c>
      <c r="D215" s="114">
        <v>-0.14124293785310738</v>
      </c>
      <c r="E215" s="113">
        <v>0</v>
      </c>
      <c r="F215" s="114">
        <f t="shared" si="62"/>
        <v>-1</v>
      </c>
      <c r="G215" s="113">
        <v>216</v>
      </c>
      <c r="H215" s="114" t="str">
        <f t="shared" si="63"/>
        <v>-</v>
      </c>
      <c r="I215" s="113">
        <v>101</v>
      </c>
      <c r="J215" s="114">
        <f t="shared" si="64"/>
        <v>-0.53240740740740744</v>
      </c>
      <c r="K215" s="113">
        <v>141</v>
      </c>
      <c r="L215" s="114">
        <f t="shared" si="65"/>
        <v>0.39603960396039595</v>
      </c>
      <c r="M215" s="113"/>
      <c r="N215" s="114"/>
      <c r="O215" s="114"/>
    </row>
    <row r="216" spans="2:16" x14ac:dyDescent="0.25">
      <c r="B216" s="112" t="s">
        <v>85</v>
      </c>
      <c r="C216" s="113">
        <v>273</v>
      </c>
      <c r="D216" s="114">
        <v>-0.55024711696869844</v>
      </c>
      <c r="E216" s="113">
        <v>17</v>
      </c>
      <c r="F216" s="114">
        <f t="shared" si="62"/>
        <v>-0.93772893772893773</v>
      </c>
      <c r="G216" s="113">
        <v>272</v>
      </c>
      <c r="H216" s="114">
        <f t="shared" si="63"/>
        <v>15</v>
      </c>
      <c r="I216" s="113">
        <v>281</v>
      </c>
      <c r="J216" s="114">
        <f t="shared" si="64"/>
        <v>3.3088235294117752E-2</v>
      </c>
      <c r="K216" s="113">
        <v>435</v>
      </c>
      <c r="L216" s="114">
        <f t="shared" si="65"/>
        <v>0.54804270462633453</v>
      </c>
      <c r="M216" s="113"/>
      <c r="N216" s="114"/>
      <c r="O216" s="114"/>
    </row>
    <row r="217" spans="2:16" x14ac:dyDescent="0.25">
      <c r="B217" s="112" t="s">
        <v>87</v>
      </c>
      <c r="C217" s="113">
        <v>261</v>
      </c>
      <c r="D217" s="114">
        <v>2.3529411764705799E-2</v>
      </c>
      <c r="E217" s="113">
        <v>2</v>
      </c>
      <c r="F217" s="114">
        <f t="shared" si="62"/>
        <v>-0.9923371647509579</v>
      </c>
      <c r="G217" s="113">
        <v>301</v>
      </c>
      <c r="H217" s="114">
        <f t="shared" si="63"/>
        <v>149.5</v>
      </c>
      <c r="I217" s="113">
        <v>323</v>
      </c>
      <c r="J217" s="114">
        <f t="shared" si="64"/>
        <v>7.3089700996677776E-2</v>
      </c>
      <c r="K217" s="113">
        <v>698</v>
      </c>
      <c r="L217" s="114">
        <f t="shared" si="65"/>
        <v>1.1609907120743035</v>
      </c>
      <c r="M217" s="113"/>
      <c r="N217" s="114"/>
      <c r="O217" s="114"/>
    </row>
    <row r="218" spans="2:16" x14ac:dyDescent="0.25">
      <c r="B218" s="112" t="s">
        <v>89</v>
      </c>
      <c r="C218" s="113">
        <v>85</v>
      </c>
      <c r="D218" s="114">
        <v>-0.59523809523809523</v>
      </c>
      <c r="E218" s="113">
        <v>45</v>
      </c>
      <c r="F218" s="114">
        <f t="shared" si="62"/>
        <v>-0.47058823529411764</v>
      </c>
      <c r="G218" s="113">
        <v>328</v>
      </c>
      <c r="H218" s="114">
        <f t="shared" si="63"/>
        <v>6.2888888888888888</v>
      </c>
      <c r="I218" s="113">
        <v>267</v>
      </c>
      <c r="J218" s="114">
        <f t="shared" si="64"/>
        <v>-0.18597560975609762</v>
      </c>
      <c r="K218" s="113">
        <v>264</v>
      </c>
      <c r="L218" s="114">
        <f t="shared" si="65"/>
        <v>-1.1235955056179803E-2</v>
      </c>
      <c r="M218" s="113"/>
      <c r="N218" s="114"/>
      <c r="O218" s="114"/>
    </row>
    <row r="219" spans="2:16" ht="15.75" x14ac:dyDescent="0.25">
      <c r="B219" s="115" t="s">
        <v>26</v>
      </c>
      <c r="C219" s="116">
        <v>3713</v>
      </c>
      <c r="D219" s="117">
        <v>0.16067521100343862</v>
      </c>
      <c r="E219" s="116">
        <v>1082</v>
      </c>
      <c r="F219" s="117">
        <f t="shared" si="62"/>
        <v>-0.70859143549690273</v>
      </c>
      <c r="G219" s="116">
        <v>2191</v>
      </c>
      <c r="H219" s="117">
        <f t="shared" si="63"/>
        <v>1.0249537892791127</v>
      </c>
      <c r="I219" s="116">
        <v>3053</v>
      </c>
      <c r="J219" s="117">
        <f t="shared" si="64"/>
        <v>0.39342765860337736</v>
      </c>
      <c r="K219" s="116">
        <v>2811</v>
      </c>
      <c r="L219" s="117">
        <f t="shared" si="65"/>
        <v>-7.9266295447101176E-2</v>
      </c>
      <c r="M219" s="116">
        <v>2267</v>
      </c>
      <c r="N219" s="117">
        <v>1.4065817409766455</v>
      </c>
      <c r="O219" s="117">
        <v>2.8554421768707483</v>
      </c>
    </row>
    <row r="220" spans="2:16" ht="6" customHeight="1" x14ac:dyDescent="0.25"/>
    <row r="221" spans="2:16" x14ac:dyDescent="0.25">
      <c r="B221" s="103" t="s">
        <v>51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0" t="s">
        <v>259</v>
      </c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1" t="s">
        <v>143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144</v>
      </c>
    </row>
    <row r="226" spans="2:16" ht="22.5" thickTop="1" thickBot="1" x14ac:dyDescent="0.3">
      <c r="B226" s="119" t="str">
        <f>C226</f>
        <v>Dinamarca</v>
      </c>
      <c r="C226" s="349" t="s">
        <v>124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C7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65</v>
      </c>
      <c r="D228" s="110" t="str">
        <f>CONCATENATE("var. ",RIGHT(C227,2),"/",RIGHT(C227-1,2))</f>
        <v>var. 19/18</v>
      </c>
      <c r="E228" s="111" t="s">
        <v>65</v>
      </c>
      <c r="F228" s="110" t="str">
        <f>CONCATENATE("var. ",RIGHT(E227,2),"/",RIGHT(E227-1,2))</f>
        <v>var. 20/19</v>
      </c>
      <c r="G228" s="111" t="s">
        <v>65</v>
      </c>
      <c r="H228" s="110" t="str">
        <f>CONCATENATE("var. ",RIGHT(G227,2),"/",RIGHT(G227-1,2))</f>
        <v>var. 21/20</v>
      </c>
      <c r="I228" s="111" t="s">
        <v>65</v>
      </c>
      <c r="J228" s="110" t="s">
        <v>132</v>
      </c>
      <c r="K228" s="111" t="s">
        <v>65</v>
      </c>
      <c r="L228" s="110" t="s">
        <v>227</v>
      </c>
      <c r="M228" s="111" t="s">
        <v>65</v>
      </c>
      <c r="N228" s="110" t="s">
        <v>249</v>
      </c>
      <c r="O228" s="110" t="s">
        <v>250</v>
      </c>
    </row>
    <row r="229" spans="2:16" x14ac:dyDescent="0.25">
      <c r="B229" s="112" t="s">
        <v>67</v>
      </c>
      <c r="C229" s="113">
        <v>677</v>
      </c>
      <c r="D229" s="114">
        <v>0.901685393258427</v>
      </c>
      <c r="E229" s="113">
        <v>438</v>
      </c>
      <c r="F229" s="114">
        <f t="shared" ref="F229:F241" si="69">IFERROR(E229/C229-1,"-")</f>
        <v>-0.35302806499261452</v>
      </c>
      <c r="G229" s="113">
        <v>5</v>
      </c>
      <c r="H229" s="114">
        <f t="shared" ref="H229:H241" si="70">IFERROR(G229/E229-1,"-")</f>
        <v>-0.98858447488584478</v>
      </c>
      <c r="I229" s="113">
        <v>69</v>
      </c>
      <c r="J229" s="114">
        <f t="shared" ref="J229:J241" si="71">IFERROR(I229/G229-1,"-")</f>
        <v>12.8</v>
      </c>
      <c r="K229" s="113">
        <v>111</v>
      </c>
      <c r="L229" s="114">
        <f t="shared" ref="L229:L241" si="72">IFERROR(K229/I229-1,"-")</f>
        <v>0.60869565217391308</v>
      </c>
      <c r="M229" s="113">
        <v>153</v>
      </c>
      <c r="N229" s="114">
        <f t="shared" ref="N229:N233" si="73">IFERROR(M229/K229-1,"-")</f>
        <v>0.37837837837837829</v>
      </c>
      <c r="O229" s="114">
        <f t="shared" ref="O229" si="74">M229/C229-1</f>
        <v>-0.77400295420974885</v>
      </c>
    </row>
    <row r="230" spans="2:16" x14ac:dyDescent="0.25">
      <c r="B230" s="112" t="s">
        <v>69</v>
      </c>
      <c r="C230" s="113">
        <v>168</v>
      </c>
      <c r="D230" s="114">
        <v>-0.39350180505415167</v>
      </c>
      <c r="E230" s="113">
        <v>52</v>
      </c>
      <c r="F230" s="114">
        <f t="shared" si="69"/>
        <v>-0.69047619047619047</v>
      </c>
      <c r="G230" s="113">
        <v>0</v>
      </c>
      <c r="H230" s="114">
        <f t="shared" si="70"/>
        <v>-1</v>
      </c>
      <c r="I230" s="113">
        <v>56</v>
      </c>
      <c r="J230" s="114" t="str">
        <f t="shared" si="71"/>
        <v>-</v>
      </c>
      <c r="K230" s="113">
        <v>210</v>
      </c>
      <c r="L230" s="114">
        <f t="shared" si="72"/>
        <v>2.75</v>
      </c>
      <c r="M230" s="113">
        <v>120</v>
      </c>
      <c r="N230" s="114">
        <f t="shared" si="73"/>
        <v>-0.4285714285714286</v>
      </c>
      <c r="O230" s="114">
        <f>IFERROR(M230/C230-1,"-")</f>
        <v>-0.2857142857142857</v>
      </c>
    </row>
    <row r="231" spans="2:16" x14ac:dyDescent="0.25">
      <c r="B231" s="112" t="s">
        <v>71</v>
      </c>
      <c r="C231" s="113">
        <v>89</v>
      </c>
      <c r="D231" s="114">
        <v>-0.11881188118811881</v>
      </c>
      <c r="E231" s="113">
        <v>223</v>
      </c>
      <c r="F231" s="114">
        <f t="shared" si="69"/>
        <v>1.50561797752809</v>
      </c>
      <c r="G231" s="113">
        <v>15</v>
      </c>
      <c r="H231" s="114">
        <f t="shared" si="70"/>
        <v>-0.93273542600896864</v>
      </c>
      <c r="I231" s="113">
        <v>56</v>
      </c>
      <c r="J231" s="114">
        <f t="shared" si="71"/>
        <v>2.7333333333333334</v>
      </c>
      <c r="K231" s="113">
        <v>126</v>
      </c>
      <c r="L231" s="114">
        <f t="shared" si="72"/>
        <v>1.25</v>
      </c>
      <c r="M231" s="113">
        <v>82</v>
      </c>
      <c r="N231" s="114">
        <f t="shared" si="73"/>
        <v>-0.34920634920634919</v>
      </c>
      <c r="O231" s="114">
        <f t="shared" ref="O231:O233" si="75">IFERROR(M231/C231-1,"-")</f>
        <v>-7.8651685393258397E-2</v>
      </c>
    </row>
    <row r="232" spans="2:16" x14ac:dyDescent="0.25">
      <c r="B232" s="112" t="s">
        <v>73</v>
      </c>
      <c r="C232" s="113">
        <v>49</v>
      </c>
      <c r="D232" s="114">
        <v>1.2272727272727271</v>
      </c>
      <c r="E232" s="113">
        <v>0</v>
      </c>
      <c r="F232" s="114">
        <f t="shared" si="69"/>
        <v>-1</v>
      </c>
      <c r="G232" s="113">
        <v>23</v>
      </c>
      <c r="H232" s="114" t="str">
        <f t="shared" si="70"/>
        <v>-</v>
      </c>
      <c r="I232" s="113">
        <v>16</v>
      </c>
      <c r="J232" s="114">
        <f t="shared" si="71"/>
        <v>-0.30434782608695654</v>
      </c>
      <c r="K232" s="113">
        <v>29</v>
      </c>
      <c r="L232" s="114">
        <f t="shared" si="72"/>
        <v>0.8125</v>
      </c>
      <c r="M232" s="113">
        <v>2</v>
      </c>
      <c r="N232" s="114">
        <f t="shared" si="73"/>
        <v>-0.93103448275862066</v>
      </c>
      <c r="O232" s="114">
        <f t="shared" si="75"/>
        <v>-0.95918367346938771</v>
      </c>
    </row>
    <row r="233" spans="2:16" x14ac:dyDescent="0.25">
      <c r="B233" s="112" t="s">
        <v>75</v>
      </c>
      <c r="C233" s="113">
        <v>7</v>
      </c>
      <c r="D233" s="114">
        <v>-0.30000000000000004</v>
      </c>
      <c r="E233" s="113">
        <v>0</v>
      </c>
      <c r="F233" s="114">
        <f t="shared" si="69"/>
        <v>-1</v>
      </c>
      <c r="G233" s="113">
        <v>64</v>
      </c>
      <c r="H233" s="114" t="str">
        <f t="shared" si="70"/>
        <v>-</v>
      </c>
      <c r="I233" s="113">
        <v>4</v>
      </c>
      <c r="J233" s="114">
        <f t="shared" si="71"/>
        <v>-0.9375</v>
      </c>
      <c r="K233" s="113">
        <v>12</v>
      </c>
      <c r="L233" s="114">
        <f t="shared" si="72"/>
        <v>2</v>
      </c>
      <c r="M233" s="113">
        <v>0</v>
      </c>
      <c r="N233" s="114">
        <f t="shared" si="73"/>
        <v>-1</v>
      </c>
      <c r="O233" s="114">
        <f t="shared" si="75"/>
        <v>-1</v>
      </c>
    </row>
    <row r="234" spans="2:16" x14ac:dyDescent="0.25">
      <c r="B234" s="112" t="s">
        <v>77</v>
      </c>
      <c r="C234" s="113">
        <v>11</v>
      </c>
      <c r="D234" s="114">
        <v>-0.15384615384615385</v>
      </c>
      <c r="E234" s="113">
        <v>0</v>
      </c>
      <c r="F234" s="114">
        <f t="shared" si="69"/>
        <v>-1</v>
      </c>
      <c r="G234" s="113">
        <v>26</v>
      </c>
      <c r="H234" s="114" t="str">
        <f t="shared" si="70"/>
        <v>-</v>
      </c>
      <c r="I234" s="113">
        <v>0</v>
      </c>
      <c r="J234" s="114">
        <f t="shared" si="71"/>
        <v>-1</v>
      </c>
      <c r="K234" s="113">
        <v>24</v>
      </c>
      <c r="L234" s="114" t="str">
        <f t="shared" si="72"/>
        <v>-</v>
      </c>
      <c r="M234" s="113"/>
      <c r="N234" s="114"/>
      <c r="O234" s="114"/>
    </row>
    <row r="235" spans="2:16" x14ac:dyDescent="0.25">
      <c r="B235" s="112" t="s">
        <v>79</v>
      </c>
      <c r="C235" s="113">
        <v>37</v>
      </c>
      <c r="D235" s="114">
        <v>-0.15909090909090906</v>
      </c>
      <c r="E235" s="113">
        <v>0</v>
      </c>
      <c r="F235" s="114">
        <f t="shared" si="69"/>
        <v>-1</v>
      </c>
      <c r="G235" s="113">
        <v>61</v>
      </c>
      <c r="H235" s="114" t="str">
        <f t="shared" si="70"/>
        <v>-</v>
      </c>
      <c r="I235" s="113">
        <v>63</v>
      </c>
      <c r="J235" s="114">
        <f t="shared" si="71"/>
        <v>3.2786885245901676E-2</v>
      </c>
      <c r="K235" s="113">
        <v>14</v>
      </c>
      <c r="L235" s="114">
        <f t="shared" si="72"/>
        <v>-0.77777777777777779</v>
      </c>
      <c r="M235" s="113"/>
      <c r="N235" s="114"/>
      <c r="O235" s="114"/>
    </row>
    <row r="236" spans="2:16" x14ac:dyDescent="0.25">
      <c r="B236" s="112" t="s">
        <v>81</v>
      </c>
      <c r="C236" s="113">
        <v>38</v>
      </c>
      <c r="D236" s="114">
        <v>0.22580645161290325</v>
      </c>
      <c r="E236" s="113">
        <v>0</v>
      </c>
      <c r="F236" s="114">
        <f t="shared" si="69"/>
        <v>-1</v>
      </c>
      <c r="G236" s="113">
        <v>30</v>
      </c>
      <c r="H236" s="114" t="str">
        <f t="shared" si="70"/>
        <v>-</v>
      </c>
      <c r="I236" s="113">
        <v>21</v>
      </c>
      <c r="J236" s="114">
        <f t="shared" si="71"/>
        <v>-0.30000000000000004</v>
      </c>
      <c r="K236" s="113">
        <v>29</v>
      </c>
      <c r="L236" s="114">
        <f t="shared" si="72"/>
        <v>0.38095238095238093</v>
      </c>
      <c r="M236" s="113"/>
      <c r="N236" s="114"/>
      <c r="O236" s="114"/>
    </row>
    <row r="237" spans="2:16" x14ac:dyDescent="0.25">
      <c r="B237" s="112" t="s">
        <v>83</v>
      </c>
      <c r="C237" s="113">
        <v>12</v>
      </c>
      <c r="D237" s="114">
        <v>-0.76</v>
      </c>
      <c r="E237" s="113">
        <v>0</v>
      </c>
      <c r="F237" s="114">
        <f t="shared" si="69"/>
        <v>-1</v>
      </c>
      <c r="G237" s="113">
        <v>0</v>
      </c>
      <c r="H237" s="114" t="str">
        <f t="shared" si="70"/>
        <v>-</v>
      </c>
      <c r="I237" s="113">
        <v>13</v>
      </c>
      <c r="J237" s="114" t="str">
        <f t="shared" si="71"/>
        <v>-</v>
      </c>
      <c r="K237" s="113">
        <v>28</v>
      </c>
      <c r="L237" s="114">
        <f t="shared" si="72"/>
        <v>1.1538461538461537</v>
      </c>
      <c r="M237" s="113"/>
      <c r="N237" s="114"/>
      <c r="O237" s="114"/>
    </row>
    <row r="238" spans="2:16" x14ac:dyDescent="0.25">
      <c r="B238" s="112" t="s">
        <v>85</v>
      </c>
      <c r="C238" s="113">
        <v>18</v>
      </c>
      <c r="D238" s="114">
        <v>1</v>
      </c>
      <c r="E238" s="113">
        <v>0</v>
      </c>
      <c r="F238" s="114">
        <f t="shared" si="69"/>
        <v>-1</v>
      </c>
      <c r="G238" s="113">
        <v>20</v>
      </c>
      <c r="H238" s="114" t="str">
        <f t="shared" si="70"/>
        <v>-</v>
      </c>
      <c r="I238" s="113">
        <v>17</v>
      </c>
      <c r="J238" s="114">
        <f t="shared" si="71"/>
        <v>-0.15000000000000002</v>
      </c>
      <c r="K238" s="113">
        <v>20</v>
      </c>
      <c r="L238" s="114">
        <f t="shared" si="72"/>
        <v>0.17647058823529416</v>
      </c>
      <c r="M238" s="113"/>
      <c r="N238" s="114"/>
      <c r="O238" s="114"/>
    </row>
    <row r="239" spans="2:16" x14ac:dyDescent="0.25">
      <c r="B239" s="112" t="s">
        <v>87</v>
      </c>
      <c r="C239" s="113">
        <v>395</v>
      </c>
      <c r="D239" s="114">
        <v>-0.17536534446764096</v>
      </c>
      <c r="E239" s="113">
        <v>0</v>
      </c>
      <c r="F239" s="114">
        <f t="shared" si="69"/>
        <v>-1</v>
      </c>
      <c r="G239" s="113">
        <v>96</v>
      </c>
      <c r="H239" s="114" t="str">
        <f t="shared" si="70"/>
        <v>-</v>
      </c>
      <c r="I239" s="113">
        <v>62</v>
      </c>
      <c r="J239" s="114">
        <f t="shared" si="71"/>
        <v>-0.35416666666666663</v>
      </c>
      <c r="K239" s="113">
        <v>62</v>
      </c>
      <c r="L239" s="114">
        <f t="shared" si="72"/>
        <v>0</v>
      </c>
      <c r="M239" s="113"/>
      <c r="N239" s="114"/>
      <c r="O239" s="114"/>
    </row>
    <row r="240" spans="2:16" x14ac:dyDescent="0.25">
      <c r="B240" s="112" t="s">
        <v>89</v>
      </c>
      <c r="C240" s="113">
        <v>282</v>
      </c>
      <c r="D240" s="114">
        <v>-0.51959114139693363</v>
      </c>
      <c r="E240" s="113">
        <v>0</v>
      </c>
      <c r="F240" s="114">
        <f t="shared" si="69"/>
        <v>-1</v>
      </c>
      <c r="G240" s="113">
        <v>105</v>
      </c>
      <c r="H240" s="114" t="str">
        <f t="shared" si="70"/>
        <v>-</v>
      </c>
      <c r="I240" s="113">
        <v>177</v>
      </c>
      <c r="J240" s="114">
        <f t="shared" si="71"/>
        <v>0.68571428571428572</v>
      </c>
      <c r="K240" s="113">
        <v>139</v>
      </c>
      <c r="L240" s="114">
        <f t="shared" si="72"/>
        <v>-0.21468926553672318</v>
      </c>
      <c r="M240" s="113"/>
      <c r="N240" s="114"/>
      <c r="O240" s="114"/>
    </row>
    <row r="241" spans="2:16" ht="15.75" x14ac:dyDescent="0.25">
      <c r="B241" s="115" t="s">
        <v>26</v>
      </c>
      <c r="C241" s="116">
        <v>1783</v>
      </c>
      <c r="D241" s="117">
        <v>-9.9039919151086453E-2</v>
      </c>
      <c r="E241" s="116">
        <v>713</v>
      </c>
      <c r="F241" s="117">
        <f t="shared" si="69"/>
        <v>-0.60011217049915877</v>
      </c>
      <c r="G241" s="116">
        <v>445</v>
      </c>
      <c r="H241" s="117">
        <f t="shared" si="70"/>
        <v>-0.37587657784011219</v>
      </c>
      <c r="I241" s="116">
        <v>554</v>
      </c>
      <c r="J241" s="117">
        <f t="shared" si="71"/>
        <v>0.24494382022471917</v>
      </c>
      <c r="K241" s="116">
        <v>804</v>
      </c>
      <c r="L241" s="117">
        <f t="shared" si="72"/>
        <v>0.45126353790613716</v>
      </c>
      <c r="M241" s="116">
        <v>357</v>
      </c>
      <c r="N241" s="117">
        <v>-0.26844262295081966</v>
      </c>
      <c r="O241" s="117">
        <v>-0.49929873772791022</v>
      </c>
    </row>
    <row r="242" spans="2:16" ht="6" customHeight="1" x14ac:dyDescent="0.25"/>
    <row r="243" spans="2:16" x14ac:dyDescent="0.25">
      <c r="B243" s="103" t="s">
        <v>51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77"/>
      <c r="I244" s="77"/>
      <c r="K244" s="77"/>
      <c r="M244" s="77"/>
    </row>
    <row r="250" spans="2:16" ht="48.75" customHeight="1" thickBot="1" x14ac:dyDescent="0.3">
      <c r="B250" s="300" t="s">
        <v>260</v>
      </c>
      <c r="C250" s="300"/>
      <c r="D250" s="300"/>
      <c r="E250" s="300"/>
      <c r="F250" s="300"/>
      <c r="G250" s="300"/>
      <c r="H250" s="300"/>
      <c r="I250" s="300"/>
      <c r="J250" s="300"/>
      <c r="K250" s="300"/>
      <c r="L250" s="300"/>
      <c r="M250" s="300"/>
      <c r="N250" s="300"/>
      <c r="O250" s="300"/>
      <c r="P250" s="1" t="s">
        <v>143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144</v>
      </c>
    </row>
    <row r="252" spans="2:16" ht="22.5" thickTop="1" thickBot="1" x14ac:dyDescent="0.3">
      <c r="B252" s="119" t="str">
        <f>C252</f>
        <v>Suecia</v>
      </c>
      <c r="C252" s="349" t="s">
        <v>127</v>
      </c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1"/>
    </row>
    <row r="253" spans="2:16" ht="22.5" thickTop="1" thickBot="1" x14ac:dyDescent="0.3">
      <c r="B253" s="107"/>
      <c r="C253" s="352">
        <f>C7</f>
        <v>2019</v>
      </c>
      <c r="D253" s="353"/>
      <c r="E253" s="354">
        <v>2020</v>
      </c>
      <c r="F253" s="353"/>
      <c r="G253" s="354">
        <v>2021</v>
      </c>
      <c r="H253" s="353"/>
      <c r="I253" s="354">
        <v>2022</v>
      </c>
      <c r="J253" s="353"/>
      <c r="K253" s="354">
        <v>2023</v>
      </c>
      <c r="L253" s="353"/>
      <c r="M253" s="354">
        <v>2024</v>
      </c>
      <c r="N253" s="355"/>
      <c r="O253" s="356"/>
    </row>
    <row r="254" spans="2:16" ht="16.5" thickTop="1" thickBot="1" x14ac:dyDescent="0.3">
      <c r="B254" s="83"/>
      <c r="C254" s="109" t="s">
        <v>65</v>
      </c>
      <c r="D254" s="110" t="str">
        <f>CONCATENATE("var. ",RIGHT(C253,2),"/",RIGHT(C253-1,2))</f>
        <v>var. 19/18</v>
      </c>
      <c r="E254" s="111" t="s">
        <v>65</v>
      </c>
      <c r="F254" s="110" t="str">
        <f>CONCATENATE("var. ",RIGHT(E253,2),"/",RIGHT(E253-1,2))</f>
        <v>var. 20/19</v>
      </c>
      <c r="G254" s="111" t="s">
        <v>65</v>
      </c>
      <c r="H254" s="110" t="str">
        <f>CONCATENATE("var. ",RIGHT(G253,2),"/",RIGHT(G253-1,2))</f>
        <v>var. 21/20</v>
      </c>
      <c r="I254" s="111" t="s">
        <v>65</v>
      </c>
      <c r="J254" s="110" t="s">
        <v>132</v>
      </c>
      <c r="K254" s="111" t="s">
        <v>65</v>
      </c>
      <c r="L254" s="110" t="s">
        <v>227</v>
      </c>
      <c r="M254" s="111" t="s">
        <v>65</v>
      </c>
      <c r="N254" s="110" t="s">
        <v>249</v>
      </c>
      <c r="O254" s="110" t="s">
        <v>250</v>
      </c>
    </row>
    <row r="255" spans="2:16" x14ac:dyDescent="0.25">
      <c r="B255" s="112" t="s">
        <v>67</v>
      </c>
      <c r="C255" s="113">
        <v>1198</v>
      </c>
      <c r="D255" s="114">
        <v>1.1316725978647688</v>
      </c>
      <c r="E255" s="113">
        <v>1077</v>
      </c>
      <c r="F255" s="114">
        <f t="shared" ref="F255:J267" si="76">IFERROR(E255/C255-1,"-")</f>
        <v>-0.10100166944908184</v>
      </c>
      <c r="G255" s="113">
        <v>14</v>
      </c>
      <c r="H255" s="114">
        <f t="shared" si="76"/>
        <v>-0.98700092850510679</v>
      </c>
      <c r="I255" s="113">
        <v>82</v>
      </c>
      <c r="J255" s="114">
        <f t="shared" si="76"/>
        <v>4.8571428571428568</v>
      </c>
      <c r="K255" s="113">
        <v>135</v>
      </c>
      <c r="L255" s="114">
        <f t="shared" ref="L255:L267" si="77">IFERROR(K255/I255-1,"-")</f>
        <v>0.64634146341463405</v>
      </c>
      <c r="M255" s="113">
        <v>49</v>
      </c>
      <c r="N255" s="114">
        <f t="shared" ref="N255:N259" si="78">IFERROR(M255/K255-1,"-")</f>
        <v>-0.63703703703703707</v>
      </c>
      <c r="O255" s="114">
        <f t="shared" ref="O255" si="79">M255/C255-1</f>
        <v>-0.95909849749582632</v>
      </c>
    </row>
    <row r="256" spans="2:16" x14ac:dyDescent="0.25">
      <c r="B256" s="112" t="s">
        <v>69</v>
      </c>
      <c r="C256" s="113">
        <v>215</v>
      </c>
      <c r="D256" s="114">
        <v>0.46258503401360551</v>
      </c>
      <c r="E256" s="113">
        <v>252</v>
      </c>
      <c r="F256" s="114">
        <f t="shared" si="76"/>
        <v>0.17209302325581399</v>
      </c>
      <c r="G256" s="113">
        <v>0</v>
      </c>
      <c r="H256" s="114">
        <f t="shared" si="76"/>
        <v>-1</v>
      </c>
      <c r="I256" s="113">
        <v>102</v>
      </c>
      <c r="J256" s="114" t="str">
        <f t="shared" si="76"/>
        <v>-</v>
      </c>
      <c r="K256" s="113">
        <v>147</v>
      </c>
      <c r="L256" s="114">
        <f t="shared" si="77"/>
        <v>0.44117647058823528</v>
      </c>
      <c r="M256" s="113">
        <v>198</v>
      </c>
      <c r="N256" s="114">
        <f t="shared" si="78"/>
        <v>0.34693877551020402</v>
      </c>
      <c r="O256" s="114">
        <f>IFERROR(M256/C256-1,"-")</f>
        <v>-7.906976744186045E-2</v>
      </c>
    </row>
    <row r="257" spans="2:15" x14ac:dyDescent="0.25">
      <c r="B257" s="112" t="s">
        <v>71</v>
      </c>
      <c r="C257" s="113">
        <v>60</v>
      </c>
      <c r="D257" s="114">
        <v>3.4482758620689724E-2</v>
      </c>
      <c r="E257" s="113">
        <v>159</v>
      </c>
      <c r="F257" s="114">
        <f t="shared" si="76"/>
        <v>1.65</v>
      </c>
      <c r="G257" s="113">
        <v>26</v>
      </c>
      <c r="H257" s="114">
        <f t="shared" si="76"/>
        <v>-0.83647798742138368</v>
      </c>
      <c r="I257" s="113">
        <v>41</v>
      </c>
      <c r="J257" s="114">
        <f t="shared" si="76"/>
        <v>0.57692307692307687</v>
      </c>
      <c r="K257" s="113">
        <v>100</v>
      </c>
      <c r="L257" s="114">
        <f t="shared" si="77"/>
        <v>1.4390243902439024</v>
      </c>
      <c r="M257" s="113">
        <v>40</v>
      </c>
      <c r="N257" s="114">
        <f t="shared" si="78"/>
        <v>-0.6</v>
      </c>
      <c r="O257" s="114">
        <f t="shared" ref="O257:O259" si="80">IFERROR(M257/C257-1,"-")</f>
        <v>-0.33333333333333337</v>
      </c>
    </row>
    <row r="258" spans="2:15" x14ac:dyDescent="0.25">
      <c r="B258" s="112" t="s">
        <v>73</v>
      </c>
      <c r="C258" s="113">
        <v>76</v>
      </c>
      <c r="D258" s="114">
        <v>0.72727272727272729</v>
      </c>
      <c r="E258" s="113">
        <v>0</v>
      </c>
      <c r="F258" s="114">
        <f t="shared" si="76"/>
        <v>-1</v>
      </c>
      <c r="G258" s="113">
        <v>6</v>
      </c>
      <c r="H258" s="114" t="str">
        <f t="shared" si="76"/>
        <v>-</v>
      </c>
      <c r="I258" s="113">
        <v>7</v>
      </c>
      <c r="J258" s="114">
        <f t="shared" si="76"/>
        <v>0.16666666666666674</v>
      </c>
      <c r="K258" s="113">
        <v>54</v>
      </c>
      <c r="L258" s="114">
        <f t="shared" si="77"/>
        <v>6.7142857142857144</v>
      </c>
      <c r="M258" s="113">
        <v>77</v>
      </c>
      <c r="N258" s="114">
        <f t="shared" si="78"/>
        <v>0.42592592592592582</v>
      </c>
      <c r="O258" s="114">
        <f t="shared" si="80"/>
        <v>1.3157894736842035E-2</v>
      </c>
    </row>
    <row r="259" spans="2:15" x14ac:dyDescent="0.25">
      <c r="B259" s="112" t="s">
        <v>75</v>
      </c>
      <c r="C259" s="113">
        <v>46</v>
      </c>
      <c r="D259" s="114">
        <v>1.7058823529411766</v>
      </c>
      <c r="E259" s="113">
        <v>0</v>
      </c>
      <c r="F259" s="114">
        <f t="shared" si="76"/>
        <v>-1</v>
      </c>
      <c r="G259" s="113">
        <v>9</v>
      </c>
      <c r="H259" s="114" t="str">
        <f t="shared" si="76"/>
        <v>-</v>
      </c>
      <c r="I259" s="113">
        <v>10</v>
      </c>
      <c r="J259" s="114">
        <f t="shared" si="76"/>
        <v>0.11111111111111116</v>
      </c>
      <c r="K259" s="113">
        <v>2</v>
      </c>
      <c r="L259" s="114">
        <f t="shared" si="77"/>
        <v>-0.8</v>
      </c>
      <c r="M259" s="113">
        <v>0</v>
      </c>
      <c r="N259" s="114">
        <f t="shared" si="78"/>
        <v>-1</v>
      </c>
      <c r="O259" s="114">
        <f t="shared" si="80"/>
        <v>-1</v>
      </c>
    </row>
    <row r="260" spans="2:15" x14ac:dyDescent="0.25">
      <c r="B260" s="112" t="s">
        <v>77</v>
      </c>
      <c r="C260" s="113">
        <v>25</v>
      </c>
      <c r="D260" s="114">
        <v>-0.16666666666666663</v>
      </c>
      <c r="E260" s="113">
        <v>0</v>
      </c>
      <c r="F260" s="114">
        <f t="shared" si="76"/>
        <v>-1</v>
      </c>
      <c r="G260" s="113">
        <v>0</v>
      </c>
      <c r="H260" s="114" t="str">
        <f t="shared" si="76"/>
        <v>-</v>
      </c>
      <c r="I260" s="113">
        <v>1</v>
      </c>
      <c r="J260" s="114" t="str">
        <f t="shared" si="76"/>
        <v>-</v>
      </c>
      <c r="K260" s="113">
        <v>5</v>
      </c>
      <c r="L260" s="114">
        <f t="shared" si="77"/>
        <v>4</v>
      </c>
      <c r="M260" s="113"/>
      <c r="N260" s="114"/>
      <c r="O260" s="114"/>
    </row>
    <row r="261" spans="2:15" x14ac:dyDescent="0.25">
      <c r="B261" s="112" t="s">
        <v>79</v>
      </c>
      <c r="C261" s="113">
        <v>57</v>
      </c>
      <c r="D261" s="114">
        <v>-6.557377049180324E-2</v>
      </c>
      <c r="E261" s="113">
        <v>0</v>
      </c>
      <c r="F261" s="114">
        <f t="shared" si="76"/>
        <v>-1</v>
      </c>
      <c r="G261" s="113">
        <v>17</v>
      </c>
      <c r="H261" s="114" t="str">
        <f t="shared" si="76"/>
        <v>-</v>
      </c>
      <c r="I261" s="113">
        <v>11</v>
      </c>
      <c r="J261" s="114">
        <f t="shared" si="76"/>
        <v>-0.3529411764705882</v>
      </c>
      <c r="K261" s="113">
        <v>0</v>
      </c>
      <c r="L261" s="114">
        <f t="shared" si="77"/>
        <v>-1</v>
      </c>
      <c r="M261" s="113"/>
      <c r="N261" s="114"/>
      <c r="O261" s="114"/>
    </row>
    <row r="262" spans="2:15" x14ac:dyDescent="0.25">
      <c r="B262" s="112" t="s">
        <v>81</v>
      </c>
      <c r="C262" s="113">
        <v>36</v>
      </c>
      <c r="D262" s="114">
        <v>-0.47058823529411764</v>
      </c>
      <c r="E262" s="113">
        <v>0</v>
      </c>
      <c r="F262" s="114">
        <f t="shared" si="76"/>
        <v>-1</v>
      </c>
      <c r="G262" s="113">
        <v>38</v>
      </c>
      <c r="H262" s="114" t="str">
        <f t="shared" si="76"/>
        <v>-</v>
      </c>
      <c r="I262" s="113">
        <v>4</v>
      </c>
      <c r="J262" s="114">
        <f t="shared" si="76"/>
        <v>-0.89473684210526316</v>
      </c>
      <c r="K262" s="113">
        <v>15</v>
      </c>
      <c r="L262" s="114">
        <f t="shared" si="77"/>
        <v>2.75</v>
      </c>
      <c r="M262" s="113"/>
      <c r="N262" s="114"/>
      <c r="O262" s="114"/>
    </row>
    <row r="263" spans="2:15" x14ac:dyDescent="0.25">
      <c r="B263" s="112" t="s">
        <v>83</v>
      </c>
      <c r="C263" s="113">
        <v>20</v>
      </c>
      <c r="D263" s="114">
        <v>-0.13043478260869568</v>
      </c>
      <c r="E263" s="113">
        <v>0</v>
      </c>
      <c r="F263" s="114">
        <f t="shared" si="76"/>
        <v>-1</v>
      </c>
      <c r="G263" s="113">
        <v>2</v>
      </c>
      <c r="H263" s="114" t="str">
        <f t="shared" si="76"/>
        <v>-</v>
      </c>
      <c r="I263" s="113">
        <v>0</v>
      </c>
      <c r="J263" s="114">
        <f t="shared" si="76"/>
        <v>-1</v>
      </c>
      <c r="K263" s="113">
        <v>0</v>
      </c>
      <c r="L263" s="114" t="str">
        <f t="shared" si="77"/>
        <v>-</v>
      </c>
      <c r="M263" s="113"/>
      <c r="N263" s="114"/>
      <c r="O263" s="114"/>
    </row>
    <row r="264" spans="2:15" x14ac:dyDescent="0.25">
      <c r="B264" s="112" t="s">
        <v>85</v>
      </c>
      <c r="C264" s="113">
        <v>89</v>
      </c>
      <c r="D264" s="114">
        <v>5.8461538461538458</v>
      </c>
      <c r="E264" s="113">
        <v>6</v>
      </c>
      <c r="F264" s="114">
        <f t="shared" si="76"/>
        <v>-0.93258426966292141</v>
      </c>
      <c r="G264" s="113">
        <v>52</v>
      </c>
      <c r="H264" s="114">
        <f t="shared" si="76"/>
        <v>7.6666666666666661</v>
      </c>
      <c r="I264" s="113">
        <v>13</v>
      </c>
      <c r="J264" s="114">
        <f t="shared" si="76"/>
        <v>-0.75</v>
      </c>
      <c r="K264" s="113">
        <v>62</v>
      </c>
      <c r="L264" s="114">
        <f t="shared" si="77"/>
        <v>3.7692307692307692</v>
      </c>
      <c r="M264" s="113"/>
      <c r="N264" s="114"/>
      <c r="O264" s="114"/>
    </row>
    <row r="265" spans="2:15" x14ac:dyDescent="0.25">
      <c r="B265" s="112" t="s">
        <v>87</v>
      </c>
      <c r="C265" s="113">
        <v>637</v>
      </c>
      <c r="D265" s="114">
        <v>-0.21260815822002477</v>
      </c>
      <c r="E265" s="113">
        <v>15</v>
      </c>
      <c r="F265" s="114">
        <f t="shared" si="76"/>
        <v>-0.97645211930926212</v>
      </c>
      <c r="G265" s="113">
        <v>157</v>
      </c>
      <c r="H265" s="114">
        <f t="shared" si="76"/>
        <v>9.4666666666666668</v>
      </c>
      <c r="I265" s="113">
        <v>16</v>
      </c>
      <c r="J265" s="114">
        <f t="shared" si="76"/>
        <v>-0.89808917197452232</v>
      </c>
      <c r="K265" s="113">
        <v>42</v>
      </c>
      <c r="L265" s="114">
        <f t="shared" si="77"/>
        <v>1.625</v>
      </c>
      <c r="M265" s="113"/>
      <c r="N265" s="114"/>
      <c r="O265" s="114"/>
    </row>
    <row r="266" spans="2:15" x14ac:dyDescent="0.25">
      <c r="B266" s="112" t="s">
        <v>89</v>
      </c>
      <c r="C266" s="113">
        <v>1016</v>
      </c>
      <c r="D266" s="114">
        <v>9.2473118279569944E-2</v>
      </c>
      <c r="E266" s="113">
        <v>19</v>
      </c>
      <c r="F266" s="114">
        <f t="shared" si="76"/>
        <v>-0.98129921259842523</v>
      </c>
      <c r="G266" s="113">
        <v>111</v>
      </c>
      <c r="H266" s="114">
        <f t="shared" si="76"/>
        <v>4.8421052631578947</v>
      </c>
      <c r="I266" s="113">
        <v>131</v>
      </c>
      <c r="J266" s="114">
        <f t="shared" si="76"/>
        <v>0.18018018018018012</v>
      </c>
      <c r="K266" s="113">
        <v>73</v>
      </c>
      <c r="L266" s="114">
        <f t="shared" si="77"/>
        <v>-0.4427480916030534</v>
      </c>
      <c r="M266" s="113"/>
      <c r="N266" s="114"/>
      <c r="O266" s="114"/>
    </row>
    <row r="267" spans="2:15" ht="15.75" x14ac:dyDescent="0.25">
      <c r="B267" s="115" t="s">
        <v>26</v>
      </c>
      <c r="C267" s="116">
        <v>3475</v>
      </c>
      <c r="D267" s="117">
        <v>0.25814627081824759</v>
      </c>
      <c r="E267" s="116">
        <v>1531</v>
      </c>
      <c r="F267" s="117">
        <f t="shared" si="76"/>
        <v>-0.55942446043165472</v>
      </c>
      <c r="G267" s="116">
        <v>432</v>
      </c>
      <c r="H267" s="117">
        <f t="shared" si="76"/>
        <v>-0.71783148269105168</v>
      </c>
      <c r="I267" s="116">
        <v>418</v>
      </c>
      <c r="J267" s="117">
        <f t="shared" si="76"/>
        <v>-3.240740740740744E-2</v>
      </c>
      <c r="K267" s="116">
        <v>635</v>
      </c>
      <c r="L267" s="117">
        <f t="shared" si="77"/>
        <v>0.51913875598086134</v>
      </c>
      <c r="M267" s="116">
        <v>364</v>
      </c>
      <c r="N267" s="117">
        <v>-0.16894977168949776</v>
      </c>
      <c r="O267" s="117">
        <v>-0.7553763440860215</v>
      </c>
    </row>
    <row r="268" spans="2:15" ht="6" customHeight="1" x14ac:dyDescent="0.25"/>
    <row r="269" spans="2:15" x14ac:dyDescent="0.25">
      <c r="B269" s="103" t="s">
        <v>51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77"/>
      <c r="I270" s="77"/>
      <c r="K270" s="77"/>
      <c r="M270" s="77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CC572-8384-4E8B-861C-AA728C73E527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319" t="s">
        <v>36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</row>
    <row r="2" spans="2:18" x14ac:dyDescent="0.25"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</row>
    <row r="4" spans="2:18" ht="21.75" customHeight="1" thickBot="1" x14ac:dyDescent="0.3">
      <c r="C4" s="60" t="s">
        <v>37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202</v>
      </c>
      <c r="F6" s="11" t="s">
        <v>203</v>
      </c>
      <c r="G6" s="11" t="s">
        <v>204</v>
      </c>
      <c r="H6" s="11" t="s">
        <v>205</v>
      </c>
      <c r="I6" s="11" t="s">
        <v>206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301" t="s">
        <v>38</v>
      </c>
      <c r="C7" s="304" t="s">
        <v>5</v>
      </c>
      <c r="D7" s="61" t="s">
        <v>39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302"/>
      <c r="C8" s="305"/>
      <c r="D8" s="13" t="s">
        <v>40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302"/>
      <c r="C9" s="305"/>
      <c r="D9" s="17" t="s">
        <v>41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302"/>
      <c r="C10" s="305"/>
      <c r="D10" s="17" t="s">
        <v>42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302"/>
      <c r="C11" s="305"/>
      <c r="D11" s="17" t="s">
        <v>43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302"/>
      <c r="C12" s="305"/>
      <c r="D12" s="17" t="s">
        <v>44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302"/>
      <c r="C13" s="305"/>
      <c r="D13" s="17" t="s">
        <v>45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302"/>
      <c r="C14" s="305"/>
      <c r="D14" s="17" t="s">
        <v>46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302"/>
      <c r="C15" s="305"/>
      <c r="D15" s="17" t="s">
        <v>47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302"/>
      <c r="C16" s="305"/>
      <c r="D16" s="17" t="s">
        <v>48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302"/>
      <c r="C17" s="306"/>
      <c r="D17" s="21" t="s">
        <v>49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302"/>
      <c r="C18" s="307" t="s">
        <v>15</v>
      </c>
      <c r="D18" s="61" t="s">
        <v>39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302"/>
      <c r="C19" s="308"/>
      <c r="D19" s="24" t="s">
        <v>40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302"/>
      <c r="C20" s="308"/>
      <c r="D20" s="4" t="s">
        <v>41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302"/>
      <c r="C21" s="308"/>
      <c r="D21" s="4" t="s">
        <v>42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302"/>
      <c r="C22" s="308"/>
      <c r="D22" s="4" t="s">
        <v>43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302"/>
      <c r="C23" s="308"/>
      <c r="D23" s="4" t="s">
        <v>44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302"/>
      <c r="C24" s="308"/>
      <c r="D24" s="4" t="s">
        <v>45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302"/>
      <c r="C25" s="308"/>
      <c r="D25" s="4" t="s">
        <v>46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302"/>
      <c r="C26" s="308"/>
      <c r="D26" s="4" t="s">
        <v>47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302"/>
      <c r="C27" s="308"/>
      <c r="D27" s="4" t="s">
        <v>48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302"/>
      <c r="C28" s="309"/>
      <c r="D28" s="30" t="s">
        <v>49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302"/>
      <c r="C29" s="304" t="s">
        <v>18</v>
      </c>
      <c r="D29" s="61" t="s">
        <v>39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302"/>
      <c r="C30" s="305"/>
      <c r="D30" s="13" t="s">
        <v>40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302"/>
      <c r="C31" s="305"/>
      <c r="D31" s="17" t="s">
        <v>41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302"/>
      <c r="C32" s="305"/>
      <c r="D32" s="17" t="s">
        <v>42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302"/>
      <c r="C33" s="305"/>
      <c r="D33" s="17" t="s">
        <v>43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302"/>
      <c r="C34" s="305"/>
      <c r="D34" s="17" t="s">
        <v>44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302"/>
      <c r="C35" s="305"/>
      <c r="D35" s="17" t="s">
        <v>45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302"/>
      <c r="C36" s="305"/>
      <c r="D36" s="17" t="s">
        <v>46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302"/>
      <c r="C37" s="305"/>
      <c r="D37" s="17" t="s">
        <v>47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302"/>
      <c r="C38" s="305"/>
      <c r="D38" s="17" t="s">
        <v>48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302"/>
      <c r="C39" s="306"/>
      <c r="D39" s="21" t="s">
        <v>49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302"/>
      <c r="C40" s="320" t="s">
        <v>19</v>
      </c>
      <c r="D40" s="61" t="s">
        <v>39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302"/>
      <c r="C41" s="321"/>
      <c r="D41" s="24" t="s">
        <v>40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302"/>
      <c r="C42" s="321"/>
      <c r="D42" s="4" t="s">
        <v>41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302"/>
      <c r="C43" s="321"/>
      <c r="D43" s="4" t="s">
        <v>42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302"/>
      <c r="C44" s="321"/>
      <c r="D44" s="4" t="s">
        <v>43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302"/>
      <c r="C45" s="321"/>
      <c r="D45" s="4" t="s">
        <v>44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302"/>
      <c r="C46" s="321"/>
      <c r="D46" s="4" t="s">
        <v>45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302"/>
      <c r="C47" s="321"/>
      <c r="D47" s="4" t="s">
        <v>46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302"/>
      <c r="C48" s="321"/>
      <c r="D48" s="4" t="s">
        <v>47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302"/>
      <c r="C49" s="321"/>
      <c r="D49" s="4" t="s">
        <v>48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302"/>
      <c r="C50" s="322"/>
      <c r="D50" s="30" t="s">
        <v>49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302"/>
      <c r="C51" s="310" t="s">
        <v>30</v>
      </c>
      <c r="D51" s="61" t="s">
        <v>39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302"/>
      <c r="C52" s="311"/>
      <c r="D52" s="13" t="s">
        <v>40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302"/>
      <c r="C53" s="311"/>
      <c r="D53" s="17" t="s">
        <v>41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302"/>
      <c r="C54" s="311"/>
      <c r="D54" s="17" t="s">
        <v>42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302"/>
      <c r="C55" s="311"/>
      <c r="D55" s="17" t="s">
        <v>43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302"/>
      <c r="C56" s="311"/>
      <c r="D56" s="17" t="s">
        <v>44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302"/>
      <c r="C57" s="311"/>
      <c r="D57" s="17" t="s">
        <v>45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302"/>
      <c r="C58" s="311"/>
      <c r="D58" s="17" t="s">
        <v>46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302"/>
      <c r="C59" s="311"/>
      <c r="D59" s="17" t="s">
        <v>47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302"/>
      <c r="C60" s="311"/>
      <c r="D60" s="17" t="s">
        <v>48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302"/>
      <c r="C61" s="312"/>
      <c r="D61" s="21" t="s">
        <v>49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302"/>
      <c r="C62" s="313" t="s">
        <v>50</v>
      </c>
      <c r="D62" s="61" t="s">
        <v>39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302"/>
      <c r="C63" s="314"/>
      <c r="D63" s="24" t="s">
        <v>40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302"/>
      <c r="C64" s="314"/>
      <c r="D64" s="4" t="s">
        <v>41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302"/>
      <c r="C65" s="314"/>
      <c r="D65" s="4" t="s">
        <v>42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302"/>
      <c r="C66" s="314"/>
      <c r="D66" s="4" t="s">
        <v>43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302"/>
      <c r="C67" s="314"/>
      <c r="D67" s="4" t="s">
        <v>44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302"/>
      <c r="C68" s="314"/>
      <c r="D68" s="4" t="s">
        <v>45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302"/>
      <c r="C69" s="314"/>
      <c r="D69" s="4" t="s">
        <v>46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302"/>
      <c r="C70" s="314"/>
      <c r="D70" s="4" t="s">
        <v>47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302"/>
      <c r="C71" s="314"/>
      <c r="D71" s="4" t="s">
        <v>48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303"/>
      <c r="C72" s="315"/>
      <c r="D72" s="30" t="s">
        <v>49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45"/>
    </row>
    <row r="74" spans="2:14" x14ac:dyDescent="0.25">
      <c r="B74" s="318" t="s">
        <v>51</v>
      </c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</row>
    <row r="76" spans="2:14" x14ac:dyDescent="0.25">
      <c r="B76" s="54"/>
    </row>
    <row r="77" spans="2:14" ht="21.75" customHeight="1" thickBot="1" x14ac:dyDescent="0.3">
      <c r="B77" s="300" t="s">
        <v>52</v>
      </c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207</v>
      </c>
      <c r="F79" s="11" t="s">
        <v>208</v>
      </c>
      <c r="G79" s="11" t="s">
        <v>209</v>
      </c>
      <c r="H79" s="11" t="s">
        <v>210</v>
      </c>
      <c r="I79" s="11" t="s">
        <v>211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301" t="s">
        <v>38</v>
      </c>
      <c r="C80" s="304" t="s">
        <v>5</v>
      </c>
      <c r="D80" s="61" t="s">
        <v>39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302"/>
      <c r="C81" s="305"/>
      <c r="D81" s="13" t="s">
        <v>40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302"/>
      <c r="C82" s="305"/>
      <c r="D82" s="17" t="s">
        <v>41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302"/>
      <c r="C83" s="305"/>
      <c r="D83" s="17" t="s">
        <v>42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302"/>
      <c r="C84" s="305"/>
      <c r="D84" s="17" t="s">
        <v>43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302"/>
      <c r="C85" s="305"/>
      <c r="D85" s="17" t="s">
        <v>44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302"/>
      <c r="C86" s="305"/>
      <c r="D86" s="17" t="s">
        <v>45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302"/>
      <c r="C87" s="305"/>
      <c r="D87" s="17" t="s">
        <v>46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302"/>
      <c r="C88" s="305"/>
      <c r="D88" s="17" t="s">
        <v>47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302"/>
      <c r="C89" s="305"/>
      <c r="D89" s="17" t="s">
        <v>48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302"/>
      <c r="C90" s="306"/>
      <c r="D90" s="21" t="s">
        <v>49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302"/>
      <c r="C91" s="307" t="s">
        <v>15</v>
      </c>
      <c r="D91" s="61" t="s">
        <v>39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302"/>
      <c r="C92" s="308"/>
      <c r="D92" s="24" t="s">
        <v>40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302"/>
      <c r="C93" s="308"/>
      <c r="D93" s="4" t="s">
        <v>41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302"/>
      <c r="C94" s="308"/>
      <c r="D94" s="4" t="s">
        <v>42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302"/>
      <c r="C95" s="308"/>
      <c r="D95" s="4" t="s">
        <v>43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302"/>
      <c r="C96" s="308"/>
      <c r="D96" s="4" t="s">
        <v>44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302"/>
      <c r="C97" s="308"/>
      <c r="D97" s="4" t="s">
        <v>45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302"/>
      <c r="C98" s="308"/>
      <c r="D98" s="4" t="s">
        <v>46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302"/>
      <c r="C99" s="308"/>
      <c r="D99" s="4" t="s">
        <v>47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302"/>
      <c r="C100" s="308"/>
      <c r="D100" s="4" t="s">
        <v>48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302"/>
      <c r="C101" s="309"/>
      <c r="D101" s="30" t="s">
        <v>49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302"/>
      <c r="C102" s="304" t="s">
        <v>18</v>
      </c>
      <c r="D102" s="61" t="s">
        <v>39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302"/>
      <c r="C103" s="305"/>
      <c r="D103" s="13" t="s">
        <v>40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302"/>
      <c r="C104" s="305"/>
      <c r="D104" s="17" t="s">
        <v>41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302"/>
      <c r="C105" s="305"/>
      <c r="D105" s="17" t="s">
        <v>42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302"/>
      <c r="C106" s="305"/>
      <c r="D106" s="17" t="s">
        <v>43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302"/>
      <c r="C107" s="305"/>
      <c r="D107" s="17" t="s">
        <v>44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302"/>
      <c r="C108" s="305"/>
      <c r="D108" s="17" t="s">
        <v>45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302"/>
      <c r="C109" s="305"/>
      <c r="D109" s="17" t="s">
        <v>46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302"/>
      <c r="C110" s="305"/>
      <c r="D110" s="17" t="s">
        <v>47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302"/>
      <c r="C111" s="305"/>
      <c r="D111" s="17" t="s">
        <v>48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302"/>
      <c r="C112" s="306"/>
      <c r="D112" s="21" t="s">
        <v>49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302"/>
      <c r="C113" s="307" t="s">
        <v>19</v>
      </c>
      <c r="D113" s="61" t="s">
        <v>39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302"/>
      <c r="C114" s="308"/>
      <c r="D114" s="24" t="s">
        <v>40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302"/>
      <c r="C115" s="308"/>
      <c r="D115" s="4" t="s">
        <v>41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302"/>
      <c r="C116" s="308"/>
      <c r="D116" s="4" t="s">
        <v>42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302"/>
      <c r="C117" s="308"/>
      <c r="D117" s="4" t="s">
        <v>43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302"/>
      <c r="C118" s="308"/>
      <c r="D118" s="4" t="s">
        <v>44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302"/>
      <c r="C119" s="308"/>
      <c r="D119" s="4" t="s">
        <v>45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302"/>
      <c r="C120" s="308"/>
      <c r="D120" s="4" t="s">
        <v>46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302"/>
      <c r="C121" s="308"/>
      <c r="D121" s="4" t="s">
        <v>47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302"/>
      <c r="C122" s="308"/>
      <c r="D122" s="4" t="s">
        <v>48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302"/>
      <c r="C123" s="309"/>
      <c r="D123" s="30" t="s">
        <v>49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302"/>
      <c r="C124" s="310" t="s">
        <v>30</v>
      </c>
      <c r="D124" s="61" t="s">
        <v>39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302"/>
      <c r="C125" s="311"/>
      <c r="D125" s="13" t="s">
        <v>40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302"/>
      <c r="C126" s="311"/>
      <c r="D126" s="17" t="s">
        <v>41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302"/>
      <c r="C127" s="311"/>
      <c r="D127" s="17" t="s">
        <v>42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302"/>
      <c r="C128" s="311"/>
      <c r="D128" s="17" t="s">
        <v>43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302"/>
      <c r="C129" s="311"/>
      <c r="D129" s="17" t="s">
        <v>44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302"/>
      <c r="C130" s="311"/>
      <c r="D130" s="17" t="s">
        <v>45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302"/>
      <c r="C131" s="311"/>
      <c r="D131" s="17" t="s">
        <v>46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302"/>
      <c r="C132" s="311"/>
      <c r="D132" s="17" t="s">
        <v>47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302"/>
      <c r="C133" s="311"/>
      <c r="D133" s="17" t="s">
        <v>48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302"/>
      <c r="C134" s="312"/>
      <c r="D134" s="21" t="s">
        <v>49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302"/>
      <c r="C135" s="313" t="s">
        <v>33</v>
      </c>
      <c r="D135" s="61" t="s">
        <v>39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302"/>
      <c r="C136" s="308"/>
      <c r="D136" s="24" t="s">
        <v>40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302"/>
      <c r="C137" s="308"/>
      <c r="D137" s="4" t="s">
        <v>41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302"/>
      <c r="C138" s="308"/>
      <c r="D138" s="4" t="s">
        <v>42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302"/>
      <c r="C139" s="308"/>
      <c r="D139" s="4" t="s">
        <v>43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302"/>
      <c r="C140" s="308"/>
      <c r="D140" s="4" t="s">
        <v>44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302"/>
      <c r="C141" s="308"/>
      <c r="D141" s="4" t="s">
        <v>45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302"/>
      <c r="C142" s="308"/>
      <c r="D142" s="4" t="s">
        <v>46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302"/>
      <c r="C143" s="308"/>
      <c r="D143" s="4" t="s">
        <v>47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302"/>
      <c r="C144" s="308"/>
      <c r="D144" s="4" t="s">
        <v>48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303"/>
      <c r="C145" s="309"/>
      <c r="D145" s="30" t="s">
        <v>49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45"/>
    </row>
    <row r="147" spans="2:14" x14ac:dyDescent="0.25">
      <c r="B147" s="318" t="s">
        <v>51</v>
      </c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</row>
    <row r="148" spans="2:14" x14ac:dyDescent="0.25">
      <c r="B148" s="58"/>
    </row>
    <row r="150" spans="2:14" ht="21.75" thickBot="1" x14ac:dyDescent="0.3">
      <c r="B150" s="300" t="s">
        <v>52</v>
      </c>
      <c r="C150" s="300"/>
      <c r="D150" s="300"/>
      <c r="E150" s="300"/>
      <c r="F150" s="300"/>
      <c r="G150" s="300"/>
      <c r="H150" s="300"/>
      <c r="I150" s="300"/>
      <c r="J150" s="300"/>
      <c r="K150" s="300"/>
      <c r="L150" s="300"/>
      <c r="M150" s="300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301" t="s">
        <v>38</v>
      </c>
      <c r="C153" s="304" t="s">
        <v>5</v>
      </c>
      <c r="D153" s="61" t="s">
        <v>39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302"/>
      <c r="C154" s="305"/>
      <c r="D154" s="13" t="s">
        <v>40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302"/>
      <c r="C155" s="305"/>
      <c r="D155" s="17" t="s">
        <v>41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302"/>
      <c r="C156" s="305"/>
      <c r="D156" s="17" t="s">
        <v>42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302"/>
      <c r="C157" s="305"/>
      <c r="D157" s="17" t="s">
        <v>43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302"/>
      <c r="C158" s="305"/>
      <c r="D158" s="17" t="s">
        <v>44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302"/>
      <c r="C159" s="305"/>
      <c r="D159" s="17" t="s">
        <v>45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302"/>
      <c r="C160" s="305"/>
      <c r="D160" s="17" t="s">
        <v>46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302"/>
      <c r="C161" s="305"/>
      <c r="D161" s="17" t="s">
        <v>47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302"/>
      <c r="C162" s="305"/>
      <c r="D162" s="17" t="s">
        <v>48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302"/>
      <c r="C163" s="306"/>
      <c r="D163" s="21" t="s">
        <v>49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302"/>
      <c r="C164" s="307" t="s">
        <v>15</v>
      </c>
      <c r="D164" s="61" t="s">
        <v>39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302"/>
      <c r="C165" s="308"/>
      <c r="D165" s="24" t="s">
        <v>40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302"/>
      <c r="C166" s="308"/>
      <c r="D166" s="4" t="s">
        <v>41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302"/>
      <c r="C167" s="308"/>
      <c r="D167" s="4" t="s">
        <v>42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302"/>
      <c r="C168" s="308"/>
      <c r="D168" s="4" t="s">
        <v>43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302"/>
      <c r="C169" s="308"/>
      <c r="D169" s="4" t="s">
        <v>44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302"/>
      <c r="C170" s="308"/>
      <c r="D170" s="4" t="s">
        <v>45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302"/>
      <c r="C171" s="308"/>
      <c r="D171" s="4" t="s">
        <v>46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302"/>
      <c r="C172" s="308"/>
      <c r="D172" s="4" t="s">
        <v>47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302"/>
      <c r="C173" s="308"/>
      <c r="D173" s="4" t="s">
        <v>48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302"/>
      <c r="C174" s="309"/>
      <c r="D174" s="30" t="s">
        <v>49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302"/>
      <c r="C175" s="304" t="s">
        <v>18</v>
      </c>
      <c r="D175" s="61" t="s">
        <v>39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302"/>
      <c r="C176" s="305"/>
      <c r="D176" s="13" t="s">
        <v>40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302"/>
      <c r="C177" s="305"/>
      <c r="D177" s="17" t="s">
        <v>41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302"/>
      <c r="C178" s="305"/>
      <c r="D178" s="17" t="s">
        <v>42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302"/>
      <c r="C179" s="305"/>
      <c r="D179" s="17" t="s">
        <v>43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302"/>
      <c r="C180" s="305"/>
      <c r="D180" s="17" t="s">
        <v>44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302"/>
      <c r="C181" s="305"/>
      <c r="D181" s="17" t="s">
        <v>45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302"/>
      <c r="C182" s="305"/>
      <c r="D182" s="17" t="s">
        <v>46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302"/>
      <c r="C183" s="305"/>
      <c r="D183" s="17" t="s">
        <v>47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302"/>
      <c r="C184" s="305"/>
      <c r="D184" s="17" t="s">
        <v>48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302"/>
      <c r="C185" s="306"/>
      <c r="D185" s="21" t="s">
        <v>49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302"/>
      <c r="C186" s="307" t="s">
        <v>19</v>
      </c>
      <c r="D186" s="61" t="s">
        <v>39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302"/>
      <c r="C187" s="308"/>
      <c r="D187" s="24" t="s">
        <v>40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302"/>
      <c r="C188" s="308"/>
      <c r="D188" s="4" t="s">
        <v>41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302"/>
      <c r="C189" s="308"/>
      <c r="D189" s="4" t="s">
        <v>42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302"/>
      <c r="C190" s="308"/>
      <c r="D190" s="4" t="s">
        <v>43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302"/>
      <c r="C191" s="308"/>
      <c r="D191" s="4" t="s">
        <v>44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302"/>
      <c r="C192" s="308"/>
      <c r="D192" s="4" t="s">
        <v>45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302"/>
      <c r="C193" s="308"/>
      <c r="D193" s="4" t="s">
        <v>46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302"/>
      <c r="C194" s="308"/>
      <c r="D194" s="4" t="s">
        <v>47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302"/>
      <c r="C195" s="308"/>
      <c r="D195" s="4" t="s">
        <v>48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302"/>
      <c r="C196" s="309"/>
      <c r="D196" s="30" t="s">
        <v>49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302"/>
      <c r="C197" s="310" t="s">
        <v>30</v>
      </c>
      <c r="D197" s="61" t="s">
        <v>39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302"/>
      <c r="C198" s="311"/>
      <c r="D198" s="13" t="s">
        <v>40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302"/>
      <c r="C199" s="311"/>
      <c r="D199" s="17" t="s">
        <v>41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302"/>
      <c r="C200" s="311"/>
      <c r="D200" s="17" t="s">
        <v>42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302"/>
      <c r="C201" s="311"/>
      <c r="D201" s="17" t="s">
        <v>43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302"/>
      <c r="C202" s="311"/>
      <c r="D202" s="17" t="s">
        <v>44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302"/>
      <c r="C203" s="311"/>
      <c r="D203" s="17" t="s">
        <v>45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302"/>
      <c r="C204" s="311"/>
      <c r="D204" s="17" t="s">
        <v>46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302"/>
      <c r="C205" s="311"/>
      <c r="D205" s="17" t="s">
        <v>47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302"/>
      <c r="C206" s="311"/>
      <c r="D206" s="17" t="s">
        <v>48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302"/>
      <c r="C207" s="312"/>
      <c r="D207" s="21" t="s">
        <v>49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302"/>
      <c r="C208" s="313" t="s">
        <v>53</v>
      </c>
      <c r="D208" s="61" t="s">
        <v>39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302"/>
      <c r="C209" s="308"/>
      <c r="D209" s="24" t="s">
        <v>40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302"/>
      <c r="C210" s="308"/>
      <c r="D210" s="4" t="s">
        <v>41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302"/>
      <c r="C211" s="308"/>
      <c r="D211" s="4" t="s">
        <v>42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302"/>
      <c r="C212" s="308"/>
      <c r="D212" s="4" t="s">
        <v>43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302"/>
      <c r="C213" s="308"/>
      <c r="D213" s="4" t="s">
        <v>44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302"/>
      <c r="C214" s="308"/>
      <c r="D214" s="4" t="s">
        <v>45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302"/>
      <c r="C215" s="308"/>
      <c r="D215" s="4" t="s">
        <v>46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302"/>
      <c r="C216" s="308"/>
      <c r="D216" s="4" t="s">
        <v>47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302"/>
      <c r="C217" s="308"/>
      <c r="D217" s="4" t="s">
        <v>48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303"/>
      <c r="C218" s="309"/>
      <c r="D218" s="30" t="s">
        <v>49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45"/>
    </row>
    <row r="220" spans="2:14" x14ac:dyDescent="0.25">
      <c r="B220" s="318" t="s">
        <v>51</v>
      </c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9424-5889-4678-ACC8-80C91DE1DB57}">
  <sheetPr>
    <tabColor rgb="FFF29140"/>
  </sheetPr>
  <dimension ref="A4:P70"/>
  <sheetViews>
    <sheetView showGridLines="0" topLeftCell="A4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1" max="11" width="11.710937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0" t="s">
        <v>247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63</v>
      </c>
    </row>
    <row r="6" spans="1:16" ht="22.5" thickTop="1" thickBot="1" x14ac:dyDescent="0.3">
      <c r="B6" s="106" t="s">
        <v>26</v>
      </c>
      <c r="C6" s="349" t="s">
        <v>128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v>2019</v>
      </c>
      <c r="D7" s="353"/>
      <c r="E7" s="354" t="s">
        <v>261</v>
      </c>
      <c r="F7" s="353"/>
      <c r="G7" s="354" t="s">
        <v>262</v>
      </c>
      <c r="H7" s="353"/>
      <c r="I7" s="354" t="s">
        <v>263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CONCATENATE("var ",RIGHT(C7,2),"/",RIGHT(C7-1,2))</f>
        <v>var 19/18</v>
      </c>
      <c r="E8" s="111" t="s">
        <v>65</v>
      </c>
      <c r="F8" s="110" t="str">
        <f>CONCATENATE("var ",RIGHT(E7,2),"/",RIGHT(C7,2))</f>
        <v>var 20/19</v>
      </c>
      <c r="G8" s="111" t="s">
        <v>65</v>
      </c>
      <c r="H8" s="110" t="str">
        <f>CONCATENATE("var ",RIGHT(G7,2),"/",RIGHT(E7,2))</f>
        <v>var 21/20</v>
      </c>
      <c r="I8" s="111" t="s">
        <v>65</v>
      </c>
      <c r="J8" s="110" t="str">
        <f>CONCATENATE("var ",RIGHT(I7,2),"/",RIGHT(G7,2))</f>
        <v>var 22/21</v>
      </c>
      <c r="K8" s="111" t="s">
        <v>65</v>
      </c>
      <c r="L8" s="110" t="str">
        <f>CONCATENATE("var ",RIGHT(K7,2),"/",RIGHT(I7,2))</f>
        <v>var 23/22</v>
      </c>
      <c r="M8" s="111" t="s">
        <v>65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66</v>
      </c>
      <c r="B9" s="112" t="s">
        <v>67</v>
      </c>
      <c r="C9" s="113">
        <v>24581</v>
      </c>
      <c r="D9" s="114">
        <v>1.3607686280978193E-2</v>
      </c>
      <c r="E9" s="113">
        <v>21024</v>
      </c>
      <c r="F9" s="114">
        <f t="shared" ref="F9:L21" si="0">IFERROR(E9/C9-1,"-")</f>
        <v>-0.1447052601602864</v>
      </c>
      <c r="G9" s="113">
        <v>2960</v>
      </c>
      <c r="H9" s="114">
        <f t="shared" si="0"/>
        <v>-0.85920852359208522</v>
      </c>
      <c r="I9" s="113">
        <v>13922</v>
      </c>
      <c r="J9" s="114">
        <f t="shared" si="0"/>
        <v>3.7033783783783782</v>
      </c>
      <c r="K9" s="113">
        <v>17982</v>
      </c>
      <c r="L9" s="114">
        <f t="shared" si="0"/>
        <v>0.29162476655652925</v>
      </c>
      <c r="M9" s="113">
        <v>21297</v>
      </c>
      <c r="N9" s="114">
        <f t="shared" ref="N9:N13" si="1">IFERROR(M9/K9-1,"-")</f>
        <v>0.18435101768435103</v>
      </c>
      <c r="O9" s="114">
        <f t="shared" ref="O9" si="2">IFERROR(M9/C9-1,"-")</f>
        <v>-0.1335991212725276</v>
      </c>
    </row>
    <row r="10" spans="1:16" x14ac:dyDescent="0.25">
      <c r="A10" s="1" t="s">
        <v>68</v>
      </c>
      <c r="B10" s="112" t="s">
        <v>69</v>
      </c>
      <c r="C10" s="113">
        <v>19884</v>
      </c>
      <c r="D10" s="114">
        <v>-9.0185312285518182E-2</v>
      </c>
      <c r="E10" s="113">
        <v>20377</v>
      </c>
      <c r="F10" s="114">
        <f t="shared" si="0"/>
        <v>2.4793804063568681E-2</v>
      </c>
      <c r="G10" s="113">
        <v>2006</v>
      </c>
      <c r="H10" s="114">
        <f t="shared" si="0"/>
        <v>-0.90155567551651372</v>
      </c>
      <c r="I10" s="113">
        <v>13217</v>
      </c>
      <c r="J10" s="114">
        <f t="shared" si="0"/>
        <v>5.5887337986041876</v>
      </c>
      <c r="K10" s="113">
        <v>16181</v>
      </c>
      <c r="L10" s="114">
        <f t="shared" si="0"/>
        <v>0.22425663917681771</v>
      </c>
      <c r="M10" s="113">
        <v>18659</v>
      </c>
      <c r="N10" s="114">
        <f t="shared" si="1"/>
        <v>0.1531425746245596</v>
      </c>
      <c r="O10" s="114">
        <f>IFERROR(M10/C10-1,"-")</f>
        <v>-6.1607322470327852E-2</v>
      </c>
    </row>
    <row r="11" spans="1:16" x14ac:dyDescent="0.25">
      <c r="A11" s="1" t="s">
        <v>70</v>
      </c>
      <c r="B11" s="112" t="s">
        <v>71</v>
      </c>
      <c r="C11" s="113">
        <v>24109</v>
      </c>
      <c r="D11" s="114">
        <v>0.10551173881144527</v>
      </c>
      <c r="E11" s="113">
        <v>12337</v>
      </c>
      <c r="F11" s="114">
        <f t="shared" si="0"/>
        <v>-0.48828238417188596</v>
      </c>
      <c r="G11" s="113">
        <v>3881</v>
      </c>
      <c r="H11" s="114">
        <f t="shared" si="0"/>
        <v>-0.68541784874766964</v>
      </c>
      <c r="I11" s="113">
        <v>17020</v>
      </c>
      <c r="J11" s="114">
        <f t="shared" si="0"/>
        <v>3.3854676629734604</v>
      </c>
      <c r="K11" s="113">
        <v>18269</v>
      </c>
      <c r="L11" s="114">
        <f t="shared" si="0"/>
        <v>7.3384253819036349E-2</v>
      </c>
      <c r="M11" s="113">
        <v>20797</v>
      </c>
      <c r="N11" s="114">
        <f t="shared" si="1"/>
        <v>0.13837648475559683</v>
      </c>
      <c r="O11" s="114">
        <f t="shared" ref="O11:O13" si="3">IFERROR(M11/C11-1,"-")</f>
        <v>-0.1373760836202248</v>
      </c>
    </row>
    <row r="12" spans="1:16" x14ac:dyDescent="0.25">
      <c r="A12" s="1" t="s">
        <v>72</v>
      </c>
      <c r="B12" s="112" t="s">
        <v>73</v>
      </c>
      <c r="C12" s="113">
        <v>14923</v>
      </c>
      <c r="D12" s="114">
        <v>-0.1108264315080737</v>
      </c>
      <c r="E12" s="113">
        <v>0</v>
      </c>
      <c r="F12" s="114">
        <f t="shared" si="0"/>
        <v>-1</v>
      </c>
      <c r="G12" s="113">
        <v>3601</v>
      </c>
      <c r="H12" s="114" t="str">
        <f t="shared" si="0"/>
        <v>-</v>
      </c>
      <c r="I12" s="113">
        <v>12113</v>
      </c>
      <c r="J12" s="114">
        <f t="shared" si="0"/>
        <v>2.3637878367120244</v>
      </c>
      <c r="K12" s="113">
        <v>13117</v>
      </c>
      <c r="L12" s="114">
        <f t="shared" si="0"/>
        <v>8.2886155370263337E-2</v>
      </c>
      <c r="M12" s="113">
        <v>14586</v>
      </c>
      <c r="N12" s="114">
        <f t="shared" si="1"/>
        <v>0.11199207135778</v>
      </c>
      <c r="O12" s="114">
        <f t="shared" si="3"/>
        <v>-2.2582590631910482E-2</v>
      </c>
    </row>
    <row r="13" spans="1:16" x14ac:dyDescent="0.25">
      <c r="A13" s="1" t="s">
        <v>74</v>
      </c>
      <c r="B13" s="112" t="s">
        <v>75</v>
      </c>
      <c r="C13" s="113">
        <v>15812</v>
      </c>
      <c r="D13" s="114">
        <v>-2.8985507246376829E-2</v>
      </c>
      <c r="E13" s="113">
        <v>0</v>
      </c>
      <c r="F13" s="114">
        <f t="shared" si="0"/>
        <v>-1</v>
      </c>
      <c r="G13" s="113">
        <v>3321</v>
      </c>
      <c r="H13" s="114" t="str">
        <f t="shared" si="0"/>
        <v>-</v>
      </c>
      <c r="I13" s="113">
        <v>11098</v>
      </c>
      <c r="J13" s="114">
        <f t="shared" si="0"/>
        <v>2.3417645287563986</v>
      </c>
      <c r="K13" s="113">
        <v>10740</v>
      </c>
      <c r="L13" s="114">
        <f t="shared" si="0"/>
        <v>-3.2258064516129004E-2</v>
      </c>
      <c r="M13" s="113">
        <v>7817</v>
      </c>
      <c r="N13" s="114">
        <f t="shared" si="1"/>
        <v>-0.27216014897579144</v>
      </c>
      <c r="O13" s="114">
        <f t="shared" si="3"/>
        <v>-0.50562863647862377</v>
      </c>
    </row>
    <row r="14" spans="1:16" x14ac:dyDescent="0.25">
      <c r="A14" s="1" t="s">
        <v>76</v>
      </c>
      <c r="B14" s="112" t="s">
        <v>77</v>
      </c>
      <c r="C14" s="113">
        <v>18125</v>
      </c>
      <c r="D14" s="114">
        <v>0.11039637321570783</v>
      </c>
      <c r="E14" s="113">
        <v>0</v>
      </c>
      <c r="F14" s="114">
        <f t="shared" si="0"/>
        <v>-1</v>
      </c>
      <c r="G14" s="113">
        <v>5772</v>
      </c>
      <c r="H14" s="114" t="str">
        <f t="shared" si="0"/>
        <v>-</v>
      </c>
      <c r="I14" s="113">
        <v>11814</v>
      </c>
      <c r="J14" s="114">
        <f t="shared" si="0"/>
        <v>1.0467775467775469</v>
      </c>
      <c r="K14" s="113">
        <v>11134</v>
      </c>
      <c r="L14" s="114">
        <f t="shared" si="0"/>
        <v>-5.7558828508549209E-2</v>
      </c>
      <c r="M14" s="113"/>
      <c r="N14" s="114"/>
      <c r="O14" s="114"/>
    </row>
    <row r="15" spans="1:16" x14ac:dyDescent="0.25">
      <c r="A15" s="1" t="s">
        <v>78</v>
      </c>
      <c r="B15" s="112" t="s">
        <v>79</v>
      </c>
      <c r="C15" s="113">
        <v>16944</v>
      </c>
      <c r="D15" s="114">
        <v>2.1461297323366324E-2</v>
      </c>
      <c r="E15" s="113">
        <v>0</v>
      </c>
      <c r="F15" s="114">
        <f t="shared" si="0"/>
        <v>-1</v>
      </c>
      <c r="G15" s="113">
        <v>8689</v>
      </c>
      <c r="H15" s="114" t="str">
        <f t="shared" si="0"/>
        <v>-</v>
      </c>
      <c r="I15" s="113">
        <v>11471</v>
      </c>
      <c r="J15" s="114">
        <f t="shared" si="0"/>
        <v>0.32017493382437556</v>
      </c>
      <c r="K15" s="113">
        <v>10514</v>
      </c>
      <c r="L15" s="114">
        <f t="shared" si="0"/>
        <v>-8.3427774387586084E-2</v>
      </c>
      <c r="M15" s="113"/>
      <c r="N15" s="114"/>
      <c r="O15" s="114"/>
    </row>
    <row r="16" spans="1:16" x14ac:dyDescent="0.25">
      <c r="A16" s="1" t="s">
        <v>80</v>
      </c>
      <c r="B16" s="112" t="s">
        <v>81</v>
      </c>
      <c r="C16" s="113">
        <v>16598</v>
      </c>
      <c r="D16" s="114">
        <v>-0.28125405967176198</v>
      </c>
      <c r="E16" s="113">
        <v>3632</v>
      </c>
      <c r="F16" s="114">
        <f t="shared" si="0"/>
        <v>-0.7811784552355705</v>
      </c>
      <c r="G16" s="113">
        <v>10607</v>
      </c>
      <c r="H16" s="114">
        <f t="shared" si="0"/>
        <v>1.920429515418502</v>
      </c>
      <c r="I16" s="113">
        <v>14845</v>
      </c>
      <c r="J16" s="114">
        <f t="shared" si="0"/>
        <v>0.39954746865277646</v>
      </c>
      <c r="K16" s="113">
        <v>12529</v>
      </c>
      <c r="L16" s="114">
        <f t="shared" si="0"/>
        <v>-0.15601212529471198</v>
      </c>
      <c r="M16" s="113"/>
      <c r="N16" s="114"/>
      <c r="O16" s="114"/>
    </row>
    <row r="17" spans="1:16" x14ac:dyDescent="0.25">
      <c r="A17" s="1" t="s">
        <v>82</v>
      </c>
      <c r="B17" s="112" t="s">
        <v>83</v>
      </c>
      <c r="C17" s="113">
        <v>20450</v>
      </c>
      <c r="D17" s="114">
        <v>3.4238608203105203E-2</v>
      </c>
      <c r="E17" s="113">
        <v>1029</v>
      </c>
      <c r="F17" s="114">
        <f t="shared" si="0"/>
        <v>-0.94968215158924207</v>
      </c>
      <c r="G17" s="113">
        <v>12114</v>
      </c>
      <c r="H17" s="114">
        <f t="shared" si="0"/>
        <v>10.772594752186588</v>
      </c>
      <c r="I17" s="113">
        <v>13618</v>
      </c>
      <c r="J17" s="114">
        <f t="shared" si="0"/>
        <v>0.12415387155357438</v>
      </c>
      <c r="K17" s="113">
        <v>13736</v>
      </c>
      <c r="L17" s="114">
        <f t="shared" si="0"/>
        <v>8.6650022029666207E-3</v>
      </c>
      <c r="M17" s="113"/>
      <c r="N17" s="114"/>
      <c r="O17" s="114"/>
    </row>
    <row r="18" spans="1:16" x14ac:dyDescent="0.25">
      <c r="A18" s="1" t="s">
        <v>84</v>
      </c>
      <c r="B18" s="112" t="s">
        <v>85</v>
      </c>
      <c r="C18" s="113">
        <v>18601</v>
      </c>
      <c r="D18" s="114">
        <v>-9.1620944974164509E-3</v>
      </c>
      <c r="E18" s="113">
        <v>1107</v>
      </c>
      <c r="F18" s="114">
        <f t="shared" si="0"/>
        <v>-0.94048707058760284</v>
      </c>
      <c r="G18" s="113">
        <v>14521</v>
      </c>
      <c r="H18" s="114">
        <f t="shared" si="0"/>
        <v>12.117434507678411</v>
      </c>
      <c r="I18" s="113">
        <v>14638</v>
      </c>
      <c r="J18" s="114">
        <f t="shared" si="0"/>
        <v>8.0572963294538447E-3</v>
      </c>
      <c r="K18" s="113">
        <v>17811</v>
      </c>
      <c r="L18" s="114">
        <f t="shared" si="0"/>
        <v>0.21676458532586418</v>
      </c>
      <c r="M18" s="113"/>
      <c r="N18" s="114"/>
      <c r="O18" s="114"/>
    </row>
    <row r="19" spans="1:16" x14ac:dyDescent="0.25">
      <c r="A19" s="1" t="s">
        <v>86</v>
      </c>
      <c r="B19" s="112" t="s">
        <v>87</v>
      </c>
      <c r="C19" s="113">
        <v>22771</v>
      </c>
      <c r="D19" s="114">
        <v>-3.0980041703902339E-2</v>
      </c>
      <c r="E19" s="113">
        <v>2386</v>
      </c>
      <c r="F19" s="114">
        <f t="shared" si="0"/>
        <v>-0.89521760133503137</v>
      </c>
      <c r="G19" s="113">
        <v>16459</v>
      </c>
      <c r="H19" s="114">
        <f t="shared" si="0"/>
        <v>5.8981559094719191</v>
      </c>
      <c r="I19" s="113">
        <v>16513</v>
      </c>
      <c r="J19" s="114">
        <f t="shared" si="0"/>
        <v>3.2808797618324448E-3</v>
      </c>
      <c r="K19" s="113">
        <v>20095</v>
      </c>
      <c r="L19" s="114">
        <f t="shared" si="0"/>
        <v>0.21692000242233389</v>
      </c>
      <c r="M19" s="113"/>
      <c r="N19" s="114"/>
      <c r="O19" s="114"/>
    </row>
    <row r="20" spans="1:16" x14ac:dyDescent="0.25">
      <c r="A20" s="1" t="s">
        <v>88</v>
      </c>
      <c r="B20" s="112" t="s">
        <v>89</v>
      </c>
      <c r="C20" s="113">
        <v>21989</v>
      </c>
      <c r="D20" s="114">
        <v>-2.5957918050941275E-2</v>
      </c>
      <c r="E20" s="113">
        <v>3004</v>
      </c>
      <c r="F20" s="114">
        <f t="shared" si="0"/>
        <v>-0.86338623857383234</v>
      </c>
      <c r="G20" s="113">
        <v>14831</v>
      </c>
      <c r="H20" s="114">
        <f t="shared" si="0"/>
        <v>3.9370838881491341</v>
      </c>
      <c r="I20" s="113">
        <v>18070</v>
      </c>
      <c r="J20" s="114">
        <f t="shared" si="0"/>
        <v>0.21839390465915987</v>
      </c>
      <c r="K20" s="113">
        <v>19927</v>
      </c>
      <c r="L20" s="114">
        <f t="shared" si="0"/>
        <v>0.1027670171555064</v>
      </c>
      <c r="M20" s="113"/>
      <c r="N20" s="114"/>
      <c r="O20" s="114"/>
    </row>
    <row r="21" spans="1:16" ht="15.75" x14ac:dyDescent="0.25">
      <c r="A21" s="1"/>
      <c r="B21" s="115" t="s">
        <v>26</v>
      </c>
      <c r="C21" s="116">
        <v>234787</v>
      </c>
      <c r="D21" s="117">
        <v>-2.8219614660292658E-2</v>
      </c>
      <c r="E21" s="116">
        <v>65275</v>
      </c>
      <c r="F21" s="117">
        <f t="shared" si="0"/>
        <v>-0.72198205181717889</v>
      </c>
      <c r="G21" s="116">
        <v>98762</v>
      </c>
      <c r="H21" s="117">
        <f t="shared" si="0"/>
        <v>0.51301417081577938</v>
      </c>
      <c r="I21" s="116">
        <v>168339</v>
      </c>
      <c r="J21" s="117">
        <f t="shared" si="0"/>
        <v>0.70449160608331129</v>
      </c>
      <c r="K21" s="116">
        <v>182035</v>
      </c>
      <c r="L21" s="117">
        <f t="shared" si="0"/>
        <v>8.1359637398344953E-2</v>
      </c>
      <c r="M21" s="116">
        <v>83156</v>
      </c>
      <c r="N21" s="117">
        <v>9.0012976969156666E-2</v>
      </c>
      <c r="O21" s="117">
        <v>-0.16265393871653122</v>
      </c>
    </row>
    <row r="22" spans="1:16" ht="6" customHeight="1" x14ac:dyDescent="0.25"/>
    <row r="23" spans="1:16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0" t="s">
        <v>264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91</v>
      </c>
    </row>
    <row r="28" spans="1:16" ht="22.5" thickTop="1" thickBot="1" x14ac:dyDescent="0.3">
      <c r="B28" s="119" t="s">
        <v>92</v>
      </c>
      <c r="C28" s="349" t="s">
        <v>133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v>2019</v>
      </c>
      <c r="D29" s="353"/>
      <c r="E29" s="354" t="s">
        <v>261</v>
      </c>
      <c r="F29" s="353"/>
      <c r="G29" s="354" t="s">
        <v>262</v>
      </c>
      <c r="H29" s="353"/>
      <c r="I29" s="354" t="s">
        <v>263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CONCATENATE("var ",RIGHT(C29,2),"/",RIGHT(C29-1,2))</f>
        <v>var 19/18</v>
      </c>
      <c r="E30" s="111" t="s">
        <v>65</v>
      </c>
      <c r="F30" s="110" t="str">
        <f>CONCATENATE("var ",RIGHT(E29,2),"/",RIGHT(C29,2))</f>
        <v>var 20/19</v>
      </c>
      <c r="G30" s="111" t="s">
        <v>65</v>
      </c>
      <c r="H30" s="110" t="str">
        <f>CONCATENATE("var ",RIGHT(G29,2),"/",RIGHT(E29,2))</f>
        <v>var 21/20</v>
      </c>
      <c r="I30" s="111" t="s">
        <v>65</v>
      </c>
      <c r="J30" s="110" t="str">
        <f>CONCATENATE("var ",RIGHT(I29,2),"/",RIGHT(G29,2))</f>
        <v>var 22/21</v>
      </c>
      <c r="K30" s="111" t="s">
        <v>65</v>
      </c>
      <c r="L30" s="110" t="str">
        <f>CONCATENATE("var ",RIGHT(K29,2),"/",RIGHT(I29,2))</f>
        <v>var 23/22</v>
      </c>
      <c r="M30" s="111" t="s">
        <v>65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67</v>
      </c>
      <c r="C31" s="113">
        <v>19126</v>
      </c>
      <c r="D31" s="114">
        <v>1.0834522488240683E-2</v>
      </c>
      <c r="E31" s="113">
        <v>15585</v>
      </c>
      <c r="F31" s="114">
        <f t="shared" ref="F31:J43" si="4">IFERROR(E31/C31-1,"-")</f>
        <v>-0.18514064624071946</v>
      </c>
      <c r="G31" s="113">
        <v>2960</v>
      </c>
      <c r="H31" s="114">
        <f t="shared" si="4"/>
        <v>-0.81007378889958293</v>
      </c>
      <c r="I31" s="113">
        <v>13922</v>
      </c>
      <c r="J31" s="114">
        <f t="shared" si="4"/>
        <v>3.7033783783783782</v>
      </c>
      <c r="K31" s="113">
        <v>17515</v>
      </c>
      <c r="L31" s="114">
        <f t="shared" ref="L31:L43" si="5">IFERROR(K31/I31-1,"-")</f>
        <v>0.2580807355265049</v>
      </c>
      <c r="M31" s="113">
        <v>20913</v>
      </c>
      <c r="N31" s="114">
        <f t="shared" ref="N31:N35" si="6">IFERROR(M31/K31-1,"-")</f>
        <v>0.1940051384527548</v>
      </c>
      <c r="O31" s="114">
        <f t="shared" ref="O31" si="7">IFERROR(M31/C31-1,"-")</f>
        <v>9.3433023109902757E-2</v>
      </c>
    </row>
    <row r="32" spans="1:16" x14ac:dyDescent="0.25">
      <c r="B32" s="112" t="s">
        <v>69</v>
      </c>
      <c r="C32" s="113">
        <v>16661</v>
      </c>
      <c r="D32" s="114">
        <v>-6.4986811830069047E-2</v>
      </c>
      <c r="E32" s="113">
        <v>17145</v>
      </c>
      <c r="F32" s="114">
        <f t="shared" si="4"/>
        <v>2.9049876958165743E-2</v>
      </c>
      <c r="G32" s="113">
        <v>2006</v>
      </c>
      <c r="H32" s="114">
        <f t="shared" si="4"/>
        <v>-0.88299795858850971</v>
      </c>
      <c r="I32" s="113">
        <v>13217</v>
      </c>
      <c r="J32" s="114">
        <f t="shared" si="4"/>
        <v>5.5887337986041876</v>
      </c>
      <c r="K32" s="113">
        <v>15801</v>
      </c>
      <c r="L32" s="114">
        <f t="shared" si="5"/>
        <v>0.1955057880003026</v>
      </c>
      <c r="M32" s="113">
        <v>18321</v>
      </c>
      <c r="N32" s="114">
        <f t="shared" si="6"/>
        <v>0.15948357698879811</v>
      </c>
      <c r="O32" s="114">
        <f>IFERROR(M32/C32-1,"-")</f>
        <v>9.9633875517675996E-2</v>
      </c>
    </row>
    <row r="33" spans="2:16" x14ac:dyDescent="0.25">
      <c r="B33" s="112" t="s">
        <v>71</v>
      </c>
      <c r="C33" s="113">
        <v>20350</v>
      </c>
      <c r="D33" s="114">
        <v>0.16833161097714999</v>
      </c>
      <c r="E33" s="113">
        <v>9766</v>
      </c>
      <c r="F33" s="114">
        <f t="shared" si="4"/>
        <v>-0.52009828009828007</v>
      </c>
      <c r="G33" s="113">
        <v>3881</v>
      </c>
      <c r="H33" s="114">
        <f t="shared" si="4"/>
        <v>-0.60260086012697112</v>
      </c>
      <c r="I33" s="113">
        <v>17020</v>
      </c>
      <c r="J33" s="114">
        <f t="shared" si="4"/>
        <v>3.3854676629734604</v>
      </c>
      <c r="K33" s="113">
        <v>17964</v>
      </c>
      <c r="L33" s="114">
        <f t="shared" si="5"/>
        <v>5.5464159811985825E-2</v>
      </c>
      <c r="M33" s="113">
        <v>20362</v>
      </c>
      <c r="N33" s="114">
        <f t="shared" si="6"/>
        <v>0.13348920062346914</v>
      </c>
      <c r="O33" s="114">
        <f t="shared" ref="O33:O35" si="8">IFERROR(M33/C33-1,"-")</f>
        <v>5.8968058968056347E-4</v>
      </c>
    </row>
    <row r="34" spans="2:16" x14ac:dyDescent="0.25">
      <c r="B34" s="112" t="s">
        <v>73</v>
      </c>
      <c r="C34" s="113">
        <v>12915</v>
      </c>
      <c r="D34" s="114">
        <v>-6.8920769951697824E-2</v>
      </c>
      <c r="E34" s="113">
        <v>0</v>
      </c>
      <c r="F34" s="114">
        <f t="shared" si="4"/>
        <v>-1</v>
      </c>
      <c r="G34" s="113">
        <v>3601</v>
      </c>
      <c r="H34" s="114" t="str">
        <f t="shared" si="4"/>
        <v>-</v>
      </c>
      <c r="I34" s="113">
        <v>12113</v>
      </c>
      <c r="J34" s="114">
        <f t="shared" si="4"/>
        <v>2.3637878367120244</v>
      </c>
      <c r="K34" s="113">
        <v>12757</v>
      </c>
      <c r="L34" s="114">
        <f t="shared" si="5"/>
        <v>5.3166019978535539E-2</v>
      </c>
      <c r="M34" s="113">
        <v>14295</v>
      </c>
      <c r="N34" s="114">
        <f t="shared" si="6"/>
        <v>0.12056126048443994</v>
      </c>
      <c r="O34" s="114">
        <f t="shared" si="8"/>
        <v>0.10685249709639955</v>
      </c>
    </row>
    <row r="35" spans="2:16" x14ac:dyDescent="0.25">
      <c r="B35" s="112" t="s">
        <v>75</v>
      </c>
      <c r="C35" s="113">
        <v>13156</v>
      </c>
      <c r="D35" s="114">
        <v>-4.5421564359309219E-2</v>
      </c>
      <c r="E35" s="113">
        <v>0</v>
      </c>
      <c r="F35" s="114">
        <f t="shared" si="4"/>
        <v>-1</v>
      </c>
      <c r="G35" s="113">
        <v>3321</v>
      </c>
      <c r="H35" s="114" t="str">
        <f t="shared" si="4"/>
        <v>-</v>
      </c>
      <c r="I35" s="113">
        <v>11098</v>
      </c>
      <c r="J35" s="114">
        <f t="shared" si="4"/>
        <v>2.3417645287563986</v>
      </c>
      <c r="K35" s="113">
        <v>10423</v>
      </c>
      <c r="L35" s="114">
        <f t="shared" si="5"/>
        <v>-6.0821769688232163E-2</v>
      </c>
      <c r="M35" s="113">
        <v>7607</v>
      </c>
      <c r="N35" s="114">
        <f t="shared" si="6"/>
        <v>-0.27017173558476448</v>
      </c>
      <c r="O35" s="114">
        <f t="shared" si="8"/>
        <v>-0.42178473700212826</v>
      </c>
    </row>
    <row r="36" spans="2:16" x14ac:dyDescent="0.25">
      <c r="B36" s="112" t="s">
        <v>77</v>
      </c>
      <c r="C36" s="113">
        <v>15865</v>
      </c>
      <c r="D36" s="114">
        <v>9.9979199889066006E-2</v>
      </c>
      <c r="E36" s="113">
        <v>0</v>
      </c>
      <c r="F36" s="114">
        <f t="shared" si="4"/>
        <v>-1</v>
      </c>
      <c r="G36" s="113">
        <v>5772</v>
      </c>
      <c r="H36" s="114" t="str">
        <f t="shared" si="4"/>
        <v>-</v>
      </c>
      <c r="I36" s="113">
        <v>11814</v>
      </c>
      <c r="J36" s="114">
        <f t="shared" si="4"/>
        <v>1.0467775467775469</v>
      </c>
      <c r="K36" s="113">
        <v>10883</v>
      </c>
      <c r="L36" s="114">
        <f t="shared" si="5"/>
        <v>-7.8804807855087144E-2</v>
      </c>
      <c r="M36" s="113"/>
      <c r="N36" s="114"/>
      <c r="O36" s="114"/>
    </row>
    <row r="37" spans="2:16" x14ac:dyDescent="0.25">
      <c r="B37" s="112" t="s">
        <v>79</v>
      </c>
      <c r="C37" s="113">
        <v>13461</v>
      </c>
      <c r="D37" s="114">
        <v>-5.4439449283506636E-2</v>
      </c>
      <c r="E37" s="113">
        <v>0</v>
      </c>
      <c r="F37" s="114">
        <f t="shared" si="4"/>
        <v>-1</v>
      </c>
      <c r="G37" s="113">
        <v>8689</v>
      </c>
      <c r="H37" s="114" t="str">
        <f t="shared" si="4"/>
        <v>-</v>
      </c>
      <c r="I37" s="113">
        <v>11471</v>
      </c>
      <c r="J37" s="114">
        <f t="shared" si="4"/>
        <v>0.32017493382437556</v>
      </c>
      <c r="K37" s="113">
        <v>10245</v>
      </c>
      <c r="L37" s="114">
        <f t="shared" si="5"/>
        <v>-0.1068782146281928</v>
      </c>
      <c r="M37" s="113"/>
      <c r="N37" s="114"/>
      <c r="O37" s="114"/>
    </row>
    <row r="38" spans="2:16" x14ac:dyDescent="0.25">
      <c r="B38" s="112" t="s">
        <v>81</v>
      </c>
      <c r="C38" s="113">
        <v>14160</v>
      </c>
      <c r="D38" s="114">
        <v>-0.2895132965378826</v>
      </c>
      <c r="E38" s="113">
        <v>3632</v>
      </c>
      <c r="F38" s="114">
        <f t="shared" si="4"/>
        <v>-0.74350282485875707</v>
      </c>
      <c r="G38" s="113">
        <v>10607</v>
      </c>
      <c r="H38" s="114">
        <f t="shared" si="4"/>
        <v>1.920429515418502</v>
      </c>
      <c r="I38" s="113">
        <v>14845</v>
      </c>
      <c r="J38" s="114">
        <f t="shared" si="4"/>
        <v>0.39954746865277646</v>
      </c>
      <c r="K38" s="113">
        <v>12145</v>
      </c>
      <c r="L38" s="114">
        <f t="shared" si="5"/>
        <v>-0.18187942068036378</v>
      </c>
      <c r="M38" s="113"/>
      <c r="N38" s="114"/>
      <c r="O38" s="114"/>
    </row>
    <row r="39" spans="2:16" x14ac:dyDescent="0.25">
      <c r="B39" s="112" t="s">
        <v>83</v>
      </c>
      <c r="C39" s="113">
        <v>16725</v>
      </c>
      <c r="D39" s="114">
        <v>4.1342382167984582E-2</v>
      </c>
      <c r="E39" s="113">
        <v>1029</v>
      </c>
      <c r="F39" s="114">
        <f t="shared" si="4"/>
        <v>-0.93847533632286995</v>
      </c>
      <c r="G39" s="113">
        <v>12114</v>
      </c>
      <c r="H39" s="114">
        <f t="shared" si="4"/>
        <v>10.772594752186588</v>
      </c>
      <c r="I39" s="113">
        <v>13618</v>
      </c>
      <c r="J39" s="114">
        <f t="shared" si="4"/>
        <v>0.12415387155357438</v>
      </c>
      <c r="K39" s="113">
        <v>13480</v>
      </c>
      <c r="L39" s="114">
        <f t="shared" si="5"/>
        <v>-1.0133646644147398E-2</v>
      </c>
      <c r="M39" s="113"/>
      <c r="N39" s="114"/>
      <c r="O39" s="114"/>
    </row>
    <row r="40" spans="2:16" x14ac:dyDescent="0.25">
      <c r="B40" s="112" t="s">
        <v>85</v>
      </c>
      <c r="C40" s="113">
        <v>15154</v>
      </c>
      <c r="D40" s="114">
        <v>-6.7446153846153822E-2</v>
      </c>
      <c r="E40" s="113">
        <v>1107</v>
      </c>
      <c r="F40" s="114">
        <f t="shared" si="4"/>
        <v>-0.9269499802032467</v>
      </c>
      <c r="G40" s="113">
        <v>14521</v>
      </c>
      <c r="H40" s="114">
        <f t="shared" si="4"/>
        <v>12.117434507678411</v>
      </c>
      <c r="I40" s="113">
        <v>14638</v>
      </c>
      <c r="J40" s="114">
        <f t="shared" si="4"/>
        <v>8.0572963294538447E-3</v>
      </c>
      <c r="K40" s="113">
        <v>17535</v>
      </c>
      <c r="L40" s="114">
        <f t="shared" si="5"/>
        <v>0.197909550485039</v>
      </c>
      <c r="M40" s="113"/>
      <c r="N40" s="114"/>
      <c r="O40" s="114"/>
    </row>
    <row r="41" spans="2:16" x14ac:dyDescent="0.25">
      <c r="B41" s="112" t="s">
        <v>87</v>
      </c>
      <c r="C41" s="113">
        <v>17956</v>
      </c>
      <c r="D41" s="114">
        <v>-2.6880554953392588E-2</v>
      </c>
      <c r="E41" s="113">
        <v>2386</v>
      </c>
      <c r="F41" s="114">
        <f t="shared" si="4"/>
        <v>-0.86711962575183787</v>
      </c>
      <c r="G41" s="113">
        <v>16459</v>
      </c>
      <c r="H41" s="114">
        <f t="shared" si="4"/>
        <v>5.8981559094719191</v>
      </c>
      <c r="I41" s="113">
        <v>16231</v>
      </c>
      <c r="J41" s="114">
        <f t="shared" si="4"/>
        <v>-1.3852603438848088E-2</v>
      </c>
      <c r="K41" s="113">
        <v>19598</v>
      </c>
      <c r="L41" s="114">
        <f t="shared" si="5"/>
        <v>0.20744254821021513</v>
      </c>
      <c r="M41" s="113"/>
      <c r="N41" s="114"/>
      <c r="O41" s="114"/>
    </row>
    <row r="42" spans="2:16" x14ac:dyDescent="0.25">
      <c r="B42" s="112" t="s">
        <v>89</v>
      </c>
      <c r="C42" s="113">
        <v>17291</v>
      </c>
      <c r="D42" s="114">
        <v>-7.7470446459313447E-3</v>
      </c>
      <c r="E42" s="113">
        <v>3004</v>
      </c>
      <c r="F42" s="114">
        <f t="shared" si="4"/>
        <v>-0.82626800069400264</v>
      </c>
      <c r="G42" s="113">
        <v>14831</v>
      </c>
      <c r="H42" s="114">
        <f t="shared" si="4"/>
        <v>3.9370838881491341</v>
      </c>
      <c r="I42" s="113">
        <v>17723</v>
      </c>
      <c r="J42" s="114">
        <f t="shared" si="4"/>
        <v>0.19499696581484738</v>
      </c>
      <c r="K42" s="113">
        <v>19489</v>
      </c>
      <c r="L42" s="114">
        <f t="shared" si="5"/>
        <v>9.9644529707160201E-2</v>
      </c>
      <c r="M42" s="113"/>
      <c r="N42" s="114"/>
      <c r="O42" s="114"/>
    </row>
    <row r="43" spans="2:16" ht="15.75" x14ac:dyDescent="0.25">
      <c r="B43" s="115" t="s">
        <v>26</v>
      </c>
      <c r="C43" s="116">
        <v>192820</v>
      </c>
      <c r="D43" s="117">
        <v>-2.9049947378757102E-2</v>
      </c>
      <c r="E43" s="116">
        <v>54033</v>
      </c>
      <c r="F43" s="117">
        <f t="shared" si="4"/>
        <v>-0.71977491961414786</v>
      </c>
      <c r="G43" s="116">
        <v>98762</v>
      </c>
      <c r="H43" s="117">
        <f t="shared" si="4"/>
        <v>0.82780893157884994</v>
      </c>
      <c r="I43" s="116">
        <v>167710</v>
      </c>
      <c r="J43" s="117">
        <f t="shared" si="4"/>
        <v>0.69812275976590188</v>
      </c>
      <c r="K43" s="116">
        <v>177835</v>
      </c>
      <c r="L43" s="117">
        <f t="shared" si="5"/>
        <v>6.0372070836563152E-2</v>
      </c>
      <c r="M43" s="116">
        <v>81498</v>
      </c>
      <c r="N43" s="117">
        <v>9.4520547945205369E-2</v>
      </c>
      <c r="O43" s="117">
        <v>-8.6366290385363476E-3</v>
      </c>
    </row>
    <row r="44" spans="2:16" ht="6" customHeight="1" x14ac:dyDescent="0.25"/>
    <row r="45" spans="2:16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300" t="s">
        <v>265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1" t="s">
        <v>110</v>
      </c>
    </row>
    <row r="49" spans="2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111</v>
      </c>
    </row>
    <row r="50" spans="2:16" ht="22.5" thickTop="1" thickBot="1" x14ac:dyDescent="0.3">
      <c r="B50" s="119" t="s">
        <v>92</v>
      </c>
      <c r="C50" s="349" t="s">
        <v>28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2:16" ht="22.5" thickTop="1" thickBot="1" x14ac:dyDescent="0.3">
      <c r="B51" s="107"/>
      <c r="C51" s="352">
        <v>2019</v>
      </c>
      <c r="D51" s="353"/>
      <c r="E51" s="354" t="s">
        <v>261</v>
      </c>
      <c r="F51" s="353"/>
      <c r="G51" s="354" t="s">
        <v>262</v>
      </c>
      <c r="H51" s="353"/>
      <c r="I51" s="354" t="s">
        <v>263</v>
      </c>
      <c r="J51" s="353"/>
      <c r="K51" s="354">
        <v>2023</v>
      </c>
      <c r="L51" s="353"/>
      <c r="M51" s="354">
        <v>2024</v>
      </c>
      <c r="N51" s="355"/>
      <c r="O51" s="356"/>
    </row>
    <row r="52" spans="2:16" ht="16.5" thickTop="1" thickBot="1" x14ac:dyDescent="0.3">
      <c r="B52" s="83"/>
      <c r="C52" s="109" t="s">
        <v>65</v>
      </c>
      <c r="D52" s="110" t="str">
        <f>CONCATENATE("var ",RIGHT(C51,2),"/",RIGHT(C51-1,2))</f>
        <v>var 19/18</v>
      </c>
      <c r="E52" s="111" t="s">
        <v>65</v>
      </c>
      <c r="F52" s="110" t="str">
        <f>CONCATENATE("var ",RIGHT(E51,2),"/",RIGHT(C51,2))</f>
        <v>var 20/19</v>
      </c>
      <c r="G52" s="111" t="s">
        <v>65</v>
      </c>
      <c r="H52" s="110" t="str">
        <f>CONCATENATE("var ",RIGHT(G51,2),"/",RIGHT(E51,2))</f>
        <v>var 21/20</v>
      </c>
      <c r="I52" s="111" t="s">
        <v>65</v>
      </c>
      <c r="J52" s="110" t="str">
        <f>CONCATENATE("var ",RIGHT(I51,2),"/",RIGHT(G51,2))</f>
        <v>var 22/21</v>
      </c>
      <c r="K52" s="111" t="s">
        <v>65</v>
      </c>
      <c r="L52" s="110" t="str">
        <f>CONCATENATE("var ",RIGHT(K51,2),"/",RIGHT(I51,2))</f>
        <v>var 23/22</v>
      </c>
      <c r="M52" s="111" t="s">
        <v>65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6" x14ac:dyDescent="0.25">
      <c r="B53" s="112" t="s">
        <v>67</v>
      </c>
      <c r="C53" s="113">
        <v>5455</v>
      </c>
      <c r="D53" s="114">
        <v>2.3452157598499168E-2</v>
      </c>
      <c r="E53" s="113">
        <v>5439</v>
      </c>
      <c r="F53" s="114">
        <f t="shared" ref="F53:J65" si="9">IFERROR(E53/C53-1,"-")</f>
        <v>-2.9330889092575863E-3</v>
      </c>
      <c r="G53" s="113">
        <f t="shared" ref="G53:I65" si="10">G9-G31</f>
        <v>0</v>
      </c>
      <c r="H53" s="114">
        <f t="shared" si="9"/>
        <v>-1</v>
      </c>
      <c r="I53" s="113">
        <f t="shared" si="10"/>
        <v>0</v>
      </c>
      <c r="J53" s="114" t="str">
        <f t="shared" si="9"/>
        <v>-</v>
      </c>
      <c r="K53" s="113">
        <f t="shared" ref="K53" si="11">K9-K31</f>
        <v>467</v>
      </c>
      <c r="L53" s="114" t="str">
        <f t="shared" ref="L53:L65" si="12">IFERROR(K53/I53-1,"-")</f>
        <v>-</v>
      </c>
      <c r="M53" s="113">
        <f t="shared" ref="M53" si="13">M9-M31</f>
        <v>384</v>
      </c>
      <c r="N53" s="114">
        <f t="shared" ref="N53:N57" si="14">IFERROR(M53/K53-1,"-")</f>
        <v>-0.17773019271948609</v>
      </c>
      <c r="O53" s="114">
        <f t="shared" ref="O53" si="15">IFERROR(M53/C53-1,"-")</f>
        <v>-0.92960586617781849</v>
      </c>
    </row>
    <row r="54" spans="2:16" x14ac:dyDescent="0.25">
      <c r="B54" s="112" t="s">
        <v>69</v>
      </c>
      <c r="C54" s="113">
        <v>3223</v>
      </c>
      <c r="D54" s="114">
        <v>-0.20143706640237857</v>
      </c>
      <c r="E54" s="113">
        <v>3232</v>
      </c>
      <c r="F54" s="114">
        <f t="shared" si="9"/>
        <v>2.7924294135899252E-3</v>
      </c>
      <c r="G54" s="113">
        <f t="shared" si="10"/>
        <v>0</v>
      </c>
      <c r="H54" s="114">
        <f t="shared" si="9"/>
        <v>-1</v>
      </c>
      <c r="I54" s="113">
        <f t="shared" si="10"/>
        <v>0</v>
      </c>
      <c r="J54" s="114" t="str">
        <f t="shared" si="9"/>
        <v>-</v>
      </c>
      <c r="K54" s="113">
        <f t="shared" ref="K54" si="16">K10-K32</f>
        <v>380</v>
      </c>
      <c r="L54" s="114" t="str">
        <f t="shared" si="12"/>
        <v>-</v>
      </c>
      <c r="M54" s="113">
        <f t="shared" ref="M54" si="17">M10-M32</f>
        <v>338</v>
      </c>
      <c r="N54" s="114">
        <f t="shared" si="14"/>
        <v>-0.11052631578947369</v>
      </c>
      <c r="O54" s="114">
        <f>IFERROR(M54/C54-1,"-")</f>
        <v>-0.89512876202295999</v>
      </c>
    </row>
    <row r="55" spans="2:16" x14ac:dyDescent="0.25">
      <c r="B55" s="112" t="s">
        <v>71</v>
      </c>
      <c r="C55" s="113">
        <v>3759</v>
      </c>
      <c r="D55" s="114">
        <v>-0.14373576309794989</v>
      </c>
      <c r="E55" s="113">
        <v>2571</v>
      </c>
      <c r="F55" s="114">
        <f t="shared" si="9"/>
        <v>-0.31604150039904233</v>
      </c>
      <c r="G55" s="113">
        <f t="shared" si="10"/>
        <v>0</v>
      </c>
      <c r="H55" s="114">
        <f t="shared" si="9"/>
        <v>-1</v>
      </c>
      <c r="I55" s="113">
        <f t="shared" si="10"/>
        <v>0</v>
      </c>
      <c r="J55" s="114" t="str">
        <f t="shared" si="9"/>
        <v>-</v>
      </c>
      <c r="K55" s="113">
        <f t="shared" ref="K55" si="18">K11-K33</f>
        <v>305</v>
      </c>
      <c r="L55" s="114" t="str">
        <f t="shared" si="12"/>
        <v>-</v>
      </c>
      <c r="M55" s="113">
        <f t="shared" ref="M55" si="19">M11-M33</f>
        <v>435</v>
      </c>
      <c r="N55" s="114">
        <f t="shared" si="14"/>
        <v>0.42622950819672134</v>
      </c>
      <c r="O55" s="114">
        <f t="shared" ref="O55:O57" si="20">IFERROR(M55/C55-1,"-")</f>
        <v>-0.88427773343974458</v>
      </c>
    </row>
    <row r="56" spans="2:16" x14ac:dyDescent="0.25">
      <c r="B56" s="112" t="s">
        <v>73</v>
      </c>
      <c r="C56" s="113">
        <v>2008</v>
      </c>
      <c r="D56" s="114">
        <v>-0.31043956043956045</v>
      </c>
      <c r="E56" s="113">
        <v>0</v>
      </c>
      <c r="F56" s="114">
        <f t="shared" si="9"/>
        <v>-1</v>
      </c>
      <c r="G56" s="113">
        <f t="shared" si="10"/>
        <v>0</v>
      </c>
      <c r="H56" s="114" t="str">
        <f t="shared" si="9"/>
        <v>-</v>
      </c>
      <c r="I56" s="113">
        <f t="shared" si="10"/>
        <v>0</v>
      </c>
      <c r="J56" s="114" t="str">
        <f t="shared" si="9"/>
        <v>-</v>
      </c>
      <c r="K56" s="113">
        <f t="shared" ref="K56" si="21">K12-K34</f>
        <v>360</v>
      </c>
      <c r="L56" s="114" t="str">
        <f t="shared" si="12"/>
        <v>-</v>
      </c>
      <c r="M56" s="113">
        <f t="shared" ref="M56" si="22">M12-M34</f>
        <v>291</v>
      </c>
      <c r="N56" s="114">
        <f t="shared" si="14"/>
        <v>-0.19166666666666665</v>
      </c>
      <c r="O56" s="114">
        <f t="shared" si="20"/>
        <v>-0.85507968127490042</v>
      </c>
    </row>
    <row r="57" spans="2:16" x14ac:dyDescent="0.25">
      <c r="B57" s="112" t="s">
        <v>75</v>
      </c>
      <c r="C57" s="113">
        <v>2656</v>
      </c>
      <c r="D57" s="114">
        <v>6.1550759392485999E-2</v>
      </c>
      <c r="E57" s="113">
        <v>0</v>
      </c>
      <c r="F57" s="114">
        <f t="shared" si="9"/>
        <v>-1</v>
      </c>
      <c r="G57" s="113">
        <f t="shared" si="10"/>
        <v>0</v>
      </c>
      <c r="H57" s="114" t="str">
        <f t="shared" si="9"/>
        <v>-</v>
      </c>
      <c r="I57" s="113">
        <f t="shared" si="10"/>
        <v>0</v>
      </c>
      <c r="J57" s="114" t="str">
        <f t="shared" si="9"/>
        <v>-</v>
      </c>
      <c r="K57" s="113">
        <f t="shared" ref="K57" si="23">K13-K35</f>
        <v>317</v>
      </c>
      <c r="L57" s="114" t="str">
        <f t="shared" si="12"/>
        <v>-</v>
      </c>
      <c r="M57" s="113">
        <f t="shared" ref="M57" si="24">M13-M35</f>
        <v>210</v>
      </c>
      <c r="N57" s="114">
        <f t="shared" si="14"/>
        <v>-0.33753943217665616</v>
      </c>
      <c r="O57" s="114">
        <f t="shared" si="20"/>
        <v>-0.92093373493975905</v>
      </c>
    </row>
    <row r="58" spans="2:16" x14ac:dyDescent="0.25">
      <c r="B58" s="112" t="s">
        <v>77</v>
      </c>
      <c r="C58" s="113">
        <v>2260</v>
      </c>
      <c r="D58" s="114">
        <v>0.18947368421052624</v>
      </c>
      <c r="E58" s="113">
        <v>0</v>
      </c>
      <c r="F58" s="114">
        <f t="shared" si="9"/>
        <v>-1</v>
      </c>
      <c r="G58" s="113">
        <f t="shared" si="10"/>
        <v>0</v>
      </c>
      <c r="H58" s="114" t="str">
        <f t="shared" si="9"/>
        <v>-</v>
      </c>
      <c r="I58" s="113">
        <f t="shared" si="10"/>
        <v>0</v>
      </c>
      <c r="J58" s="114" t="str">
        <f t="shared" si="9"/>
        <v>-</v>
      </c>
      <c r="K58" s="113">
        <f t="shared" ref="K58" si="25">K14-K36</f>
        <v>251</v>
      </c>
      <c r="L58" s="114" t="str">
        <f t="shared" si="12"/>
        <v>-</v>
      </c>
      <c r="M58" s="113"/>
      <c r="N58" s="114"/>
      <c r="O58" s="114"/>
    </row>
    <row r="59" spans="2:16" x14ac:dyDescent="0.25">
      <c r="B59" s="112" t="s">
        <v>79</v>
      </c>
      <c r="C59" s="113">
        <v>3483</v>
      </c>
      <c r="D59" s="114">
        <v>0.48086734693877542</v>
      </c>
      <c r="E59" s="113">
        <f>E15-E37</f>
        <v>0</v>
      </c>
      <c r="F59" s="114">
        <f t="shared" si="9"/>
        <v>-1</v>
      </c>
      <c r="G59" s="113">
        <f t="shared" si="10"/>
        <v>0</v>
      </c>
      <c r="H59" s="114" t="str">
        <f t="shared" si="9"/>
        <v>-</v>
      </c>
      <c r="I59" s="113">
        <f t="shared" si="10"/>
        <v>0</v>
      </c>
      <c r="J59" s="114" t="str">
        <f t="shared" si="9"/>
        <v>-</v>
      </c>
      <c r="K59" s="113">
        <f t="shared" ref="K59" si="26">K15-K37</f>
        <v>269</v>
      </c>
      <c r="L59" s="114" t="str">
        <f t="shared" si="12"/>
        <v>-</v>
      </c>
      <c r="M59" s="113"/>
      <c r="N59" s="114"/>
      <c r="O59" s="114"/>
    </row>
    <row r="60" spans="2:16" x14ac:dyDescent="0.25">
      <c r="B60" s="112" t="s">
        <v>81</v>
      </c>
      <c r="C60" s="113">
        <v>2438</v>
      </c>
      <c r="D60" s="114">
        <v>-0.22921277268416063</v>
      </c>
      <c r="E60" s="113">
        <f t="shared" ref="E60:E65" si="27">E16-E38</f>
        <v>0</v>
      </c>
      <c r="F60" s="114">
        <f t="shared" si="9"/>
        <v>-1</v>
      </c>
      <c r="G60" s="113">
        <f t="shared" si="10"/>
        <v>0</v>
      </c>
      <c r="H60" s="114" t="str">
        <f t="shared" si="9"/>
        <v>-</v>
      </c>
      <c r="I60" s="113">
        <f t="shared" si="10"/>
        <v>0</v>
      </c>
      <c r="J60" s="114" t="str">
        <f t="shared" si="9"/>
        <v>-</v>
      </c>
      <c r="K60" s="113">
        <f t="shared" ref="K60" si="28">K16-K38</f>
        <v>384</v>
      </c>
      <c r="L60" s="114" t="str">
        <f t="shared" si="12"/>
        <v>-</v>
      </c>
      <c r="M60" s="113"/>
      <c r="N60" s="114"/>
      <c r="O60" s="114"/>
    </row>
    <row r="61" spans="2:16" x14ac:dyDescent="0.25">
      <c r="B61" s="112" t="s">
        <v>83</v>
      </c>
      <c r="C61" s="113">
        <v>3725</v>
      </c>
      <c r="D61" s="114">
        <v>3.5021551724137012E-3</v>
      </c>
      <c r="E61" s="113">
        <f t="shared" si="27"/>
        <v>0</v>
      </c>
      <c r="F61" s="114">
        <f t="shared" si="9"/>
        <v>-1</v>
      </c>
      <c r="G61" s="113">
        <f t="shared" si="10"/>
        <v>0</v>
      </c>
      <c r="H61" s="114" t="str">
        <f t="shared" si="9"/>
        <v>-</v>
      </c>
      <c r="I61" s="113">
        <f t="shared" si="10"/>
        <v>0</v>
      </c>
      <c r="J61" s="114" t="str">
        <f t="shared" si="9"/>
        <v>-</v>
      </c>
      <c r="K61" s="113">
        <f t="shared" ref="K61" si="29">K17-K39</f>
        <v>256</v>
      </c>
      <c r="L61" s="114" t="str">
        <f t="shared" si="12"/>
        <v>-</v>
      </c>
      <c r="M61" s="113"/>
      <c r="N61" s="114"/>
      <c r="O61" s="114"/>
    </row>
    <row r="62" spans="2:16" x14ac:dyDescent="0.25">
      <c r="B62" s="112" t="s">
        <v>85</v>
      </c>
      <c r="C62" s="113">
        <v>3447</v>
      </c>
      <c r="D62" s="114">
        <v>0.36623067776456608</v>
      </c>
      <c r="E62" s="113">
        <f t="shared" si="27"/>
        <v>0</v>
      </c>
      <c r="F62" s="114">
        <f t="shared" si="9"/>
        <v>-1</v>
      </c>
      <c r="G62" s="113">
        <f t="shared" si="10"/>
        <v>0</v>
      </c>
      <c r="H62" s="114" t="str">
        <f t="shared" si="9"/>
        <v>-</v>
      </c>
      <c r="I62" s="113">
        <f t="shared" si="10"/>
        <v>0</v>
      </c>
      <c r="J62" s="114" t="str">
        <f t="shared" si="9"/>
        <v>-</v>
      </c>
      <c r="K62" s="113">
        <f t="shared" ref="K62" si="30">K18-K40</f>
        <v>276</v>
      </c>
      <c r="L62" s="114" t="str">
        <f t="shared" si="12"/>
        <v>-</v>
      </c>
      <c r="M62" s="113"/>
      <c r="N62" s="114"/>
      <c r="O62" s="114"/>
    </row>
    <row r="63" spans="2:16" x14ac:dyDescent="0.25">
      <c r="B63" s="112" t="s">
        <v>87</v>
      </c>
      <c r="C63" s="113">
        <v>4815</v>
      </c>
      <c r="D63" s="114">
        <v>-4.5967901723796278E-2</v>
      </c>
      <c r="E63" s="113">
        <f t="shared" si="27"/>
        <v>0</v>
      </c>
      <c r="F63" s="114">
        <f t="shared" si="9"/>
        <v>-1</v>
      </c>
      <c r="G63" s="113">
        <f t="shared" si="10"/>
        <v>0</v>
      </c>
      <c r="H63" s="114" t="str">
        <f t="shared" si="9"/>
        <v>-</v>
      </c>
      <c r="I63" s="113">
        <f t="shared" si="10"/>
        <v>282</v>
      </c>
      <c r="J63" s="114" t="str">
        <f t="shared" si="9"/>
        <v>-</v>
      </c>
      <c r="K63" s="113">
        <f t="shared" ref="K63" si="31">K19-K41</f>
        <v>497</v>
      </c>
      <c r="L63" s="114">
        <f t="shared" si="12"/>
        <v>0.76241134751773054</v>
      </c>
      <c r="M63" s="113"/>
      <c r="N63" s="114"/>
      <c r="O63" s="114"/>
    </row>
    <row r="64" spans="2:16" x14ac:dyDescent="0.25">
      <c r="B64" s="112" t="s">
        <v>89</v>
      </c>
      <c r="C64" s="113">
        <v>4698</v>
      </c>
      <c r="D64" s="114">
        <v>-8.7589823266653766E-2</v>
      </c>
      <c r="E64" s="113">
        <f t="shared" si="27"/>
        <v>0</v>
      </c>
      <c r="F64" s="114">
        <f t="shared" si="9"/>
        <v>-1</v>
      </c>
      <c r="G64" s="113">
        <f t="shared" si="10"/>
        <v>0</v>
      </c>
      <c r="H64" s="114" t="str">
        <f t="shared" si="9"/>
        <v>-</v>
      </c>
      <c r="I64" s="113">
        <f t="shared" si="10"/>
        <v>347</v>
      </c>
      <c r="J64" s="114" t="str">
        <f t="shared" si="9"/>
        <v>-</v>
      </c>
      <c r="K64" s="113">
        <f t="shared" ref="K64" si="32">K20-K42</f>
        <v>438</v>
      </c>
      <c r="L64" s="114">
        <f t="shared" si="12"/>
        <v>0.26224783861671463</v>
      </c>
      <c r="M64" s="113"/>
      <c r="N64" s="114"/>
      <c r="O64" s="114"/>
    </row>
    <row r="65" spans="2:15" ht="15.75" x14ac:dyDescent="0.25">
      <c r="B65" s="115" t="s">
        <v>26</v>
      </c>
      <c r="C65" s="116">
        <v>41967</v>
      </c>
      <c r="D65" s="117">
        <v>-2.4386274874465319E-2</v>
      </c>
      <c r="E65" s="116">
        <f t="shared" si="27"/>
        <v>11242</v>
      </c>
      <c r="F65" s="117">
        <f t="shared" si="9"/>
        <v>-0.73212285843639058</v>
      </c>
      <c r="G65" s="116">
        <f t="shared" si="10"/>
        <v>0</v>
      </c>
      <c r="H65" s="117">
        <f t="shared" si="9"/>
        <v>-1</v>
      </c>
      <c r="I65" s="116">
        <f t="shared" si="10"/>
        <v>629</v>
      </c>
      <c r="J65" s="117" t="str">
        <f t="shared" si="9"/>
        <v>-</v>
      </c>
      <c r="K65" s="116">
        <f t="shared" ref="K65" si="33">K21-K43</f>
        <v>4200</v>
      </c>
      <c r="L65" s="117">
        <f t="shared" si="12"/>
        <v>5.6772655007949124</v>
      </c>
      <c r="M65" s="116">
        <f t="shared" ref="M65" si="34">M21-M43</f>
        <v>1658</v>
      </c>
      <c r="N65" s="117">
        <v>-9.3493712411153673E-2</v>
      </c>
      <c r="O65" s="117">
        <v>-0.90304660546166893</v>
      </c>
    </row>
    <row r="66" spans="2:15" ht="6" customHeight="1" x14ac:dyDescent="0.25"/>
    <row r="67" spans="2:15" x14ac:dyDescent="0.25">
      <c r="B67" s="103" t="s">
        <v>51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9" spans="2:15" x14ac:dyDescent="0.25">
      <c r="C69" s="118"/>
    </row>
    <row r="70" spans="2:15" x14ac:dyDescent="0.25">
      <c r="C70" s="118"/>
      <c r="K70" s="118"/>
    </row>
  </sheetData>
  <mergeCells count="24"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9F22B-0984-4FC8-A8C0-E2BB516B51B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</row>
    <row r="5" spans="1:14" ht="6" customHeight="1" x14ac:dyDescent="0.25"/>
    <row r="6" spans="1:14" s="142" customFormat="1" ht="72" customHeight="1" x14ac:dyDescent="0.25">
      <c r="B6" s="143"/>
      <c r="C6" s="170" t="s">
        <v>266</v>
      </c>
      <c r="D6" s="170" t="s">
        <v>202</v>
      </c>
      <c r="E6" s="170" t="s">
        <v>213</v>
      </c>
      <c r="F6" s="170" t="s">
        <v>204</v>
      </c>
      <c r="G6" s="170" t="s">
        <v>205</v>
      </c>
      <c r="H6" s="170" t="s">
        <v>206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39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64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92</v>
      </c>
      <c r="B9" s="155" t="s">
        <v>93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99</v>
      </c>
      <c r="B10" s="160" t="s">
        <v>99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96</v>
      </c>
      <c r="B11" s="160" t="s">
        <v>96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103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106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109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112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119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115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124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140</v>
      </c>
      <c r="B19" s="160" t="s">
        <v>127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141</v>
      </c>
      <c r="B20" s="166" t="s">
        <v>141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40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64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92</v>
      </c>
      <c r="B23" s="155" t="s">
        <v>93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99</v>
      </c>
      <c r="B24" s="160" t="s">
        <v>99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96</v>
      </c>
      <c r="B25" s="160" t="s">
        <v>96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103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106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109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112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119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115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124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140</v>
      </c>
      <c r="B33" s="160" t="s">
        <v>127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141</v>
      </c>
      <c r="B34" s="166" t="s">
        <v>141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64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92</v>
      </c>
      <c r="B37" s="155" t="s">
        <v>93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99</v>
      </c>
      <c r="B38" s="160" t="s">
        <v>99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96</v>
      </c>
      <c r="B39" s="160" t="s">
        <v>96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103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106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109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112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119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115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124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140</v>
      </c>
      <c r="B47" s="160" t="s">
        <v>127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141</v>
      </c>
      <c r="B48" s="166" t="s">
        <v>141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42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64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92</v>
      </c>
      <c r="B51" s="155" t="s">
        <v>93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99</v>
      </c>
      <c r="B52" s="160" t="s">
        <v>99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96</v>
      </c>
      <c r="B53" s="160" t="s">
        <v>96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103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106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109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112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119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115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124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140</v>
      </c>
      <c r="B61" s="160" t="s">
        <v>127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141</v>
      </c>
      <c r="B62" s="166" t="s">
        <v>141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43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64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92</v>
      </c>
      <c r="B65" s="155" t="s">
        <v>93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99</v>
      </c>
      <c r="B66" s="160" t="s">
        <v>99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96</v>
      </c>
      <c r="B67" s="160" t="s">
        <v>96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103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106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109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112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119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115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124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140</v>
      </c>
      <c r="B75" s="160" t="s">
        <v>127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141</v>
      </c>
      <c r="B76" s="166" t="s">
        <v>141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44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64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92</v>
      </c>
      <c r="B79" s="155" t="s">
        <v>93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99</v>
      </c>
      <c r="B80" s="160" t="s">
        <v>99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96</v>
      </c>
      <c r="B81" s="160" t="s">
        <v>96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103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106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109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112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119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115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124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140</v>
      </c>
      <c r="B89" s="160" t="s">
        <v>127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141</v>
      </c>
      <c r="B90" s="166" t="s">
        <v>141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45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64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92</v>
      </c>
      <c r="B93" s="155" t="s">
        <v>93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99</v>
      </c>
      <c r="B94" s="160" t="s">
        <v>99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96</v>
      </c>
      <c r="B95" s="160" t="s">
        <v>96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103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106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109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112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119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115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124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140</v>
      </c>
      <c r="B103" s="160" t="s">
        <v>127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141</v>
      </c>
      <c r="B104" s="166" t="s">
        <v>141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46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64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92</v>
      </c>
      <c r="B107" s="155" t="s">
        <v>93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99</v>
      </c>
      <c r="B108" s="160" t="s">
        <v>99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96</v>
      </c>
      <c r="B109" s="160" t="s">
        <v>96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103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106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109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112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119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115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124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140</v>
      </c>
      <c r="B117" s="160" t="s">
        <v>127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141</v>
      </c>
      <c r="B118" s="166" t="s">
        <v>141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47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64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92</v>
      </c>
      <c r="B121" s="155" t="s">
        <v>93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99</v>
      </c>
      <c r="B122" s="160" t="s">
        <v>99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96</v>
      </c>
      <c r="B123" s="160" t="s">
        <v>96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103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106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109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112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119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115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124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140</v>
      </c>
      <c r="B131" s="160" t="s">
        <v>127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141</v>
      </c>
      <c r="B132" s="166" t="s">
        <v>141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48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64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92</v>
      </c>
      <c r="B135" s="155" t="s">
        <v>93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99</v>
      </c>
      <c r="B136" s="160" t="s">
        <v>99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96</v>
      </c>
      <c r="B137" s="160" t="s">
        <v>96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103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106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109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112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119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115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124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140</v>
      </c>
      <c r="B145" s="160" t="s">
        <v>127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141</v>
      </c>
      <c r="B146" s="166" t="s">
        <v>141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49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64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92</v>
      </c>
      <c r="B149" s="155" t="s">
        <v>93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99</v>
      </c>
      <c r="B150" s="160" t="s">
        <v>99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96</v>
      </c>
      <c r="B151" s="160" t="s">
        <v>96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103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106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109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112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119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115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124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140</v>
      </c>
      <c r="B159" s="160" t="s">
        <v>127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141</v>
      </c>
      <c r="B160" s="166" t="s">
        <v>141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F1DC-4279-4EEF-AE60-B8F3ED8202C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30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14" ht="6" customHeight="1" x14ac:dyDescent="0.25"/>
    <row r="5" spans="1:14" ht="15.75" x14ac:dyDescent="0.25">
      <c r="B5" s="141"/>
      <c r="C5" s="359" t="s">
        <v>39</v>
      </c>
      <c r="D5" s="360"/>
      <c r="E5" s="360"/>
      <c r="F5" s="360"/>
      <c r="G5" s="360"/>
      <c r="H5" s="360"/>
      <c r="I5" s="360"/>
      <c r="J5" s="360"/>
      <c r="K5" s="360"/>
      <c r="L5" s="360"/>
      <c r="M5" s="360"/>
    </row>
    <row r="6" spans="1:14" s="142" customFormat="1" ht="72" customHeight="1" x14ac:dyDescent="0.25">
      <c r="B6" s="143"/>
      <c r="C6" s="170" t="s">
        <v>237</v>
      </c>
      <c r="D6" s="170" t="s">
        <v>238</v>
      </c>
      <c r="E6" s="170" t="s">
        <v>239</v>
      </c>
      <c r="F6" s="170" t="s">
        <v>240</v>
      </c>
      <c r="G6" s="170" t="s">
        <v>241</v>
      </c>
      <c r="H6" s="170" t="s">
        <v>242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39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64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92</v>
      </c>
      <c r="B9" s="155" t="s">
        <v>93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99</v>
      </c>
      <c r="B10" s="160" t="s">
        <v>99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96</v>
      </c>
      <c r="B11" s="160" t="s">
        <v>96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103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106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109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112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119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115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124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140</v>
      </c>
      <c r="B19" s="160" t="s">
        <v>127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141</v>
      </c>
      <c r="B20" s="166" t="s">
        <v>141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40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64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92</v>
      </c>
      <c r="B23" s="155" t="s">
        <v>93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99</v>
      </c>
      <c r="B24" s="160" t="s">
        <v>99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96</v>
      </c>
      <c r="B25" s="160" t="s">
        <v>96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103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106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109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112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119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115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124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140</v>
      </c>
      <c r="B33" s="160" t="s">
        <v>127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141</v>
      </c>
      <c r="B34" s="166" t="s">
        <v>141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64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92</v>
      </c>
      <c r="B37" s="155" t="s">
        <v>93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99</v>
      </c>
      <c r="B38" s="160" t="s">
        <v>99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96</v>
      </c>
      <c r="B39" s="160" t="s">
        <v>96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103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106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109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112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119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115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124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140</v>
      </c>
      <c r="B47" s="160" t="s">
        <v>127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141</v>
      </c>
      <c r="B48" s="166" t="s">
        <v>141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42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64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92</v>
      </c>
      <c r="B51" s="155" t="s">
        <v>93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99</v>
      </c>
      <c r="B52" s="160" t="s">
        <v>99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96</v>
      </c>
      <c r="B53" s="160" t="s">
        <v>96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103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106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109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112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119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115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124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140</v>
      </c>
      <c r="B61" s="160" t="s">
        <v>127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141</v>
      </c>
      <c r="B62" s="166" t="s">
        <v>141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43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64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92</v>
      </c>
      <c r="B65" s="155" t="s">
        <v>93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99</v>
      </c>
      <c r="B66" s="160" t="s">
        <v>99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96</v>
      </c>
      <c r="B67" s="160" t="s">
        <v>96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103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106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109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112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119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115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124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140</v>
      </c>
      <c r="B75" s="160" t="s">
        <v>127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141</v>
      </c>
      <c r="B76" s="166" t="s">
        <v>141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44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64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92</v>
      </c>
      <c r="B79" s="155" t="s">
        <v>93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99</v>
      </c>
      <c r="B80" s="160" t="s">
        <v>99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96</v>
      </c>
      <c r="B81" s="160" t="s">
        <v>96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103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106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109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112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119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115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124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140</v>
      </c>
      <c r="B89" s="160" t="s">
        <v>127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141</v>
      </c>
      <c r="B90" s="166" t="s">
        <v>141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45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64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92</v>
      </c>
      <c r="B93" s="155" t="s">
        <v>93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99</v>
      </c>
      <c r="B94" s="160" t="s">
        <v>99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96</v>
      </c>
      <c r="B95" s="160" t="s">
        <v>96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103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106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109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112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119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115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124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140</v>
      </c>
      <c r="B103" s="160" t="s">
        <v>127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141</v>
      </c>
      <c r="B104" s="166" t="s">
        <v>141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46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64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92</v>
      </c>
      <c r="B107" s="155" t="s">
        <v>93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99</v>
      </c>
      <c r="B108" s="160" t="s">
        <v>99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96</v>
      </c>
      <c r="B109" s="160" t="s">
        <v>96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103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106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109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112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119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115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124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140</v>
      </c>
      <c r="B117" s="160" t="s">
        <v>127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141</v>
      </c>
      <c r="B118" s="166" t="s">
        <v>141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47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64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92</v>
      </c>
      <c r="B121" s="155" t="s">
        <v>93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99</v>
      </c>
      <c r="B122" s="160" t="s">
        <v>99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96</v>
      </c>
      <c r="B123" s="160" t="s">
        <v>96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103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106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109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112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119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115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124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140</v>
      </c>
      <c r="B131" s="160" t="s">
        <v>127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141</v>
      </c>
      <c r="B132" s="166" t="s">
        <v>141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48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64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92</v>
      </c>
      <c r="B135" s="155" t="s">
        <v>93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99</v>
      </c>
      <c r="B136" s="160" t="s">
        <v>99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96</v>
      </c>
      <c r="B137" s="160" t="s">
        <v>96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103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106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109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112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119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115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124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140</v>
      </c>
      <c r="B145" s="160" t="s">
        <v>127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141</v>
      </c>
      <c r="B146" s="166" t="s">
        <v>141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49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64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92</v>
      </c>
      <c r="B149" s="155" t="s">
        <v>93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99</v>
      </c>
      <c r="B150" s="160" t="s">
        <v>99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96</v>
      </c>
      <c r="B151" s="160" t="s">
        <v>96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103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106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109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112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119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115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124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140</v>
      </c>
      <c r="B159" s="160" t="s">
        <v>127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141</v>
      </c>
      <c r="B160" s="166" t="s">
        <v>141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D7165-90A5-47E7-94EC-D9192EC87BA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39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64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92</v>
      </c>
      <c r="B9" s="155" t="s">
        <v>93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99</v>
      </c>
      <c r="B10" s="160" t="s">
        <v>99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96</v>
      </c>
      <c r="B11" s="160" t="s">
        <v>96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103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106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109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112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119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115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124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140</v>
      </c>
      <c r="B19" s="160" t="s">
        <v>127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141</v>
      </c>
      <c r="B20" s="166" t="s">
        <v>141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40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64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92</v>
      </c>
      <c r="B23" s="155" t="s">
        <v>93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99</v>
      </c>
      <c r="B24" s="160" t="s">
        <v>99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96</v>
      </c>
      <c r="B25" s="160" t="s">
        <v>96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103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106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109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112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119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115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124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140</v>
      </c>
      <c r="B33" s="160" t="s">
        <v>127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141</v>
      </c>
      <c r="B34" s="166" t="s">
        <v>141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64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92</v>
      </c>
      <c r="B37" s="155" t="s">
        <v>93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99</v>
      </c>
      <c r="B38" s="160" t="s">
        <v>99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96</v>
      </c>
      <c r="B39" s="160" t="s">
        <v>96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103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106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109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112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119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115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124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140</v>
      </c>
      <c r="B47" s="160" t="s">
        <v>127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141</v>
      </c>
      <c r="B48" s="166" t="s">
        <v>141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42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64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92</v>
      </c>
      <c r="B51" s="155" t="s">
        <v>93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99</v>
      </c>
      <c r="B52" s="160" t="s">
        <v>99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96</v>
      </c>
      <c r="B53" s="160" t="s">
        <v>96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103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106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109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112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119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115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124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140</v>
      </c>
      <c r="B61" s="160" t="s">
        <v>127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141</v>
      </c>
      <c r="B62" s="166" t="s">
        <v>141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43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64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92</v>
      </c>
      <c r="B65" s="155" t="s">
        <v>93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99</v>
      </c>
      <c r="B66" s="160" t="s">
        <v>99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96</v>
      </c>
      <c r="B67" s="160" t="s">
        <v>96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103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106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109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112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119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115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124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140</v>
      </c>
      <c r="B75" s="160" t="s">
        <v>127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141</v>
      </c>
      <c r="B76" s="166" t="s">
        <v>141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44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64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92</v>
      </c>
      <c r="B79" s="155" t="s">
        <v>93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99</v>
      </c>
      <c r="B80" s="160" t="s">
        <v>99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96</v>
      </c>
      <c r="B81" s="160" t="s">
        <v>96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103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106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109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112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119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115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124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140</v>
      </c>
      <c r="B89" s="160" t="s">
        <v>127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141</v>
      </c>
      <c r="B90" s="166" t="s">
        <v>141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45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64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92</v>
      </c>
      <c r="B93" s="155" t="s">
        <v>93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99</v>
      </c>
      <c r="B94" s="160" t="s">
        <v>99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96</v>
      </c>
      <c r="B95" s="160" t="s">
        <v>96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103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106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109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112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119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115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124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140</v>
      </c>
      <c r="B103" s="160" t="s">
        <v>127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141</v>
      </c>
      <c r="B104" s="166" t="s">
        <v>141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46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64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92</v>
      </c>
      <c r="B107" s="155" t="s">
        <v>93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99</v>
      </c>
      <c r="B108" s="160" t="s">
        <v>99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96</v>
      </c>
      <c r="B109" s="160" t="s">
        <v>96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103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106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109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112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119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115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124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140</v>
      </c>
      <c r="B117" s="160" t="s">
        <v>127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141</v>
      </c>
      <c r="B118" s="166" t="s">
        <v>141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47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64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92</v>
      </c>
      <c r="B121" s="155" t="s">
        <v>93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99</v>
      </c>
      <c r="B122" s="160" t="s">
        <v>99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96</v>
      </c>
      <c r="B123" s="160" t="s">
        <v>96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103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106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109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112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119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115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124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140</v>
      </c>
      <c r="B131" s="160" t="s">
        <v>127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141</v>
      </c>
      <c r="B132" s="166" t="s">
        <v>141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48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64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92</v>
      </c>
      <c r="B135" s="155" t="s">
        <v>93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99</v>
      </c>
      <c r="B136" s="160" t="s">
        <v>99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96</v>
      </c>
      <c r="B137" s="160" t="s">
        <v>96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103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106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109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112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119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115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124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140</v>
      </c>
      <c r="B145" s="160" t="s">
        <v>127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141</v>
      </c>
      <c r="B146" s="166" t="s">
        <v>141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49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64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92</v>
      </c>
      <c r="B149" s="155" t="s">
        <v>93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99</v>
      </c>
      <c r="B150" s="160" t="s">
        <v>99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96</v>
      </c>
      <c r="B151" s="160" t="s">
        <v>96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103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106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109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112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119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115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124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140</v>
      </c>
      <c r="B159" s="160" t="s">
        <v>127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141</v>
      </c>
      <c r="B160" s="166" t="s">
        <v>141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D7F27-7680-492F-B553-7BDC2277612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C5FE2-B6EC-4632-8793-4B4EE08348D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212</v>
      </c>
      <c r="E1" t="s">
        <v>212</v>
      </c>
      <c r="G1" t="s">
        <v>212</v>
      </c>
    </row>
    <row r="4" spans="1:16" ht="48.75" customHeight="1" thickBot="1" x14ac:dyDescent="0.3">
      <c r="B4" s="300" t="s">
        <v>267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63</v>
      </c>
    </row>
    <row r="6" spans="1:16" ht="22.5" thickTop="1" thickBot="1" x14ac:dyDescent="0.3">
      <c r="B6" s="106" t="s">
        <v>26</v>
      </c>
      <c r="C6" s="349" t="s">
        <v>64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CONCATENATE("dif ",RIGHT(2019,2),"/",RIGHT(2018,2))</f>
        <v>dif 19/18</v>
      </c>
      <c r="E8" s="111" t="s">
        <v>65</v>
      </c>
      <c r="F8" s="110" t="str">
        <f>CONCATENATE("dif ",RIGHT(E7,2),"/",RIGHT(C7,2))</f>
        <v>dif 20/19</v>
      </c>
      <c r="G8" s="111" t="s">
        <v>65</v>
      </c>
      <c r="H8" s="110" t="str">
        <f>CONCATENATE("dif ",RIGHT(G7,2),"/",RIGHT(E7,2))</f>
        <v>dif 21/20</v>
      </c>
      <c r="I8" s="111" t="s">
        <v>65</v>
      </c>
      <c r="J8" s="110" t="str">
        <f>CONCATENATE("dif ",RIGHT(I7,2),"/",RIGHT(G7,2))</f>
        <v>dif 22/21</v>
      </c>
      <c r="K8" s="111" t="s">
        <v>65</v>
      </c>
      <c r="L8" s="110" t="str">
        <f>CONCATENATE("dif ",RIGHT(K7,2),"/",RIGHT(I7,2))</f>
        <v>dif 23/22</v>
      </c>
      <c r="M8" s="111" t="s">
        <v>65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66</v>
      </c>
      <c r="B9" s="112" t="s">
        <v>67</v>
      </c>
      <c r="C9" s="182">
        <v>4.8966135458167335</v>
      </c>
      <c r="D9" s="183">
        <v>-0.56901638431623969</v>
      </c>
      <c r="E9" s="182">
        <v>5.5707472178060415</v>
      </c>
      <c r="F9" s="183">
        <f t="shared" ref="F9:J21" si="0">IFERROR(E9-C9,"-")</f>
        <v>0.67413367198930807</v>
      </c>
      <c r="G9" s="182">
        <v>4.9664429530201346</v>
      </c>
      <c r="H9" s="183">
        <f t="shared" si="0"/>
        <v>-0.60430426478590693</v>
      </c>
      <c r="I9" s="182">
        <v>5.4319157237612172</v>
      </c>
      <c r="J9" s="183">
        <f t="shared" si="0"/>
        <v>0.46547277074108262</v>
      </c>
      <c r="K9" s="182">
        <v>2.6000578368999423</v>
      </c>
      <c r="L9" s="183">
        <f t="shared" ref="L9:L21" si="1">IFERROR(K9-I9,"-")</f>
        <v>-2.8318578868612749</v>
      </c>
      <c r="M9" s="182">
        <v>4.758042895442359</v>
      </c>
      <c r="N9" s="183">
        <f t="shared" ref="N9:N13" si="2">IFERROR(M9-K9,"-")</f>
        <v>2.1579850585424167</v>
      </c>
      <c r="O9" s="183">
        <f t="shared" ref="O9:O13" si="3">IFERROR(M9-C9,"-")</f>
        <v>-0.13857065037437444</v>
      </c>
    </row>
    <row r="10" spans="1:16" x14ac:dyDescent="0.25">
      <c r="A10" s="1" t="s">
        <v>68</v>
      </c>
      <c r="B10" s="112" t="s">
        <v>69</v>
      </c>
      <c r="C10" s="182">
        <v>5.2589262099973553</v>
      </c>
      <c r="D10" s="183">
        <v>-0.11349266905869193</v>
      </c>
      <c r="E10" s="182">
        <v>4.3991796200345421</v>
      </c>
      <c r="F10" s="183">
        <f t="shared" si="0"/>
        <v>-0.85974658996281317</v>
      </c>
      <c r="G10" s="182">
        <v>5.9880597014925376</v>
      </c>
      <c r="H10" s="183">
        <f t="shared" si="0"/>
        <v>1.5888800814579955</v>
      </c>
      <c r="I10" s="182">
        <v>4.7389745428468988</v>
      </c>
      <c r="J10" s="183">
        <f t="shared" si="0"/>
        <v>-1.2490851586456388</v>
      </c>
      <c r="K10" s="182">
        <v>3.5846256092157733</v>
      </c>
      <c r="L10" s="183">
        <f t="shared" si="1"/>
        <v>-1.1543489336311255</v>
      </c>
      <c r="M10" s="182">
        <v>3.9109201425277718</v>
      </c>
      <c r="N10" s="183">
        <f t="shared" si="2"/>
        <v>0.32629453331199842</v>
      </c>
      <c r="O10" s="183">
        <f>IFERROR(M10-C10,"-")</f>
        <v>-1.3480060674695835</v>
      </c>
    </row>
    <row r="11" spans="1:16" x14ac:dyDescent="0.25">
      <c r="A11" s="1" t="s">
        <v>70</v>
      </c>
      <c r="B11" s="112" t="s">
        <v>71</v>
      </c>
      <c r="C11" s="182">
        <v>5.3338495575221243</v>
      </c>
      <c r="D11" s="183">
        <v>0.85765908133164803</v>
      </c>
      <c r="E11" s="182">
        <v>7.4140625</v>
      </c>
      <c r="F11" s="183">
        <f t="shared" si="0"/>
        <v>2.0802129424778757</v>
      </c>
      <c r="G11" s="182">
        <v>4.6312649164677806</v>
      </c>
      <c r="H11" s="183">
        <f t="shared" si="0"/>
        <v>-2.7827975835322194</v>
      </c>
      <c r="I11" s="182">
        <v>4.7581772435001399</v>
      </c>
      <c r="J11" s="183">
        <f t="shared" si="0"/>
        <v>0.12691232703235933</v>
      </c>
      <c r="K11" s="182">
        <v>3.7490252411245639</v>
      </c>
      <c r="L11" s="183">
        <f t="shared" si="1"/>
        <v>-1.009152002375576</v>
      </c>
      <c r="M11" s="182">
        <v>3.5477652678266804</v>
      </c>
      <c r="N11" s="183">
        <f t="shared" si="2"/>
        <v>-0.20125997329788348</v>
      </c>
      <c r="O11" s="183">
        <f t="shared" si="3"/>
        <v>-1.7860842896954439</v>
      </c>
    </row>
    <row r="12" spans="1:16" x14ac:dyDescent="0.25">
      <c r="A12" s="1" t="s">
        <v>72</v>
      </c>
      <c r="B12" s="112" t="s">
        <v>73</v>
      </c>
      <c r="C12" s="182">
        <v>4.7239632795188351</v>
      </c>
      <c r="D12" s="183">
        <v>-0.28140504735262351</v>
      </c>
      <c r="E12" s="182" t="s">
        <v>212</v>
      </c>
      <c r="F12" s="183" t="str">
        <f t="shared" si="0"/>
        <v>-</v>
      </c>
      <c r="G12" s="182">
        <v>6.0419463087248326</v>
      </c>
      <c r="H12" s="183" t="str">
        <f t="shared" si="0"/>
        <v>-</v>
      </c>
      <c r="I12" s="182">
        <v>4.0661295736824439</v>
      </c>
      <c r="J12" s="183">
        <f t="shared" si="0"/>
        <v>-1.9758167350423887</v>
      </c>
      <c r="K12" s="182">
        <v>2.946316262353998</v>
      </c>
      <c r="L12" s="183">
        <f t="shared" si="1"/>
        <v>-1.1198133113284459</v>
      </c>
      <c r="M12" s="182">
        <v>3.7641290322580647</v>
      </c>
      <c r="N12" s="183">
        <f t="shared" si="2"/>
        <v>0.81781276990406671</v>
      </c>
      <c r="O12" s="183">
        <f t="shared" si="3"/>
        <v>-0.95983424726077038</v>
      </c>
    </row>
    <row r="13" spans="1:16" x14ac:dyDescent="0.25">
      <c r="A13" s="1" t="s">
        <v>74</v>
      </c>
      <c r="B13" s="112" t="s">
        <v>75</v>
      </c>
      <c r="C13" s="182">
        <v>4.6947743467933494</v>
      </c>
      <c r="D13" s="183">
        <v>-2.9333573137025226E-2</v>
      </c>
      <c r="E13" s="182" t="s">
        <v>212</v>
      </c>
      <c r="F13" s="183" t="str">
        <f t="shared" si="0"/>
        <v>-</v>
      </c>
      <c r="G13" s="182">
        <v>3.0245901639344264</v>
      </c>
      <c r="H13" s="183" t="str">
        <f t="shared" si="0"/>
        <v>-</v>
      </c>
      <c r="I13" s="182">
        <v>4.6396321070234112</v>
      </c>
      <c r="J13" s="183">
        <f t="shared" si="0"/>
        <v>1.6150419430889849</v>
      </c>
      <c r="K13" s="182">
        <v>2.9742453613957354</v>
      </c>
      <c r="L13" s="183">
        <f t="shared" si="1"/>
        <v>-1.6653867456276759</v>
      </c>
      <c r="M13" s="182">
        <v>4.1802139037433159</v>
      </c>
      <c r="N13" s="183">
        <f t="shared" si="2"/>
        <v>1.2059685423475806</v>
      </c>
      <c r="O13" s="183">
        <f t="shared" si="3"/>
        <v>-0.51456044305003346</v>
      </c>
    </row>
    <row r="14" spans="1:16" x14ac:dyDescent="0.25">
      <c r="A14" s="1" t="s">
        <v>76</v>
      </c>
      <c r="B14" s="112" t="s">
        <v>77</v>
      </c>
      <c r="C14" s="182">
        <v>5.4250224483687521</v>
      </c>
      <c r="D14" s="183">
        <v>0.16123657284472781</v>
      </c>
      <c r="E14" s="182" t="s">
        <v>212</v>
      </c>
      <c r="F14" s="183" t="str">
        <f t="shared" si="0"/>
        <v>-</v>
      </c>
      <c r="G14" s="182">
        <v>3.618808777429467</v>
      </c>
      <c r="H14" s="183" t="str">
        <f t="shared" si="0"/>
        <v>-</v>
      </c>
      <c r="I14" s="182">
        <v>4.6825208085612369</v>
      </c>
      <c r="J14" s="183">
        <f t="shared" si="0"/>
        <v>1.0637120311317698</v>
      </c>
      <c r="K14" s="182">
        <v>3.6149350649350649</v>
      </c>
      <c r="L14" s="183">
        <f t="shared" si="1"/>
        <v>-1.067585743626172</v>
      </c>
      <c r="M14" s="182"/>
      <c r="N14" s="183"/>
      <c r="O14" s="183"/>
    </row>
    <row r="15" spans="1:16" x14ac:dyDescent="0.25">
      <c r="A15" s="1" t="s">
        <v>78</v>
      </c>
      <c r="B15" s="112" t="s">
        <v>79</v>
      </c>
      <c r="C15" s="182">
        <v>5.313264346190028</v>
      </c>
      <c r="D15" s="183">
        <v>3.6158889384907411E-6</v>
      </c>
      <c r="E15" s="182" t="s">
        <v>212</v>
      </c>
      <c r="F15" s="183" t="str">
        <f t="shared" si="0"/>
        <v>-</v>
      </c>
      <c r="G15" s="182">
        <v>4.7274211099020675</v>
      </c>
      <c r="H15" s="183" t="str">
        <f t="shared" si="0"/>
        <v>-</v>
      </c>
      <c r="I15" s="182">
        <v>4.897950469684031</v>
      </c>
      <c r="J15" s="183">
        <f t="shared" si="0"/>
        <v>0.17052935978196349</v>
      </c>
      <c r="K15" s="182">
        <v>3.7549999999999999</v>
      </c>
      <c r="L15" s="183">
        <f t="shared" si="1"/>
        <v>-1.1429504696840311</v>
      </c>
      <c r="M15" s="182"/>
      <c r="N15" s="183"/>
      <c r="O15" s="183"/>
    </row>
    <row r="16" spans="1:16" x14ac:dyDescent="0.25">
      <c r="A16" s="1" t="s">
        <v>80</v>
      </c>
      <c r="B16" s="112" t="s">
        <v>81</v>
      </c>
      <c r="C16" s="182">
        <v>4.7314709236031929</v>
      </c>
      <c r="D16" s="183">
        <v>-0.42897600377110923</v>
      </c>
      <c r="E16" s="182">
        <v>3.442654028436019</v>
      </c>
      <c r="F16" s="183">
        <f t="shared" si="0"/>
        <v>-1.2888168951671739</v>
      </c>
      <c r="G16" s="182">
        <v>4.5798791018998273</v>
      </c>
      <c r="H16" s="183">
        <f t="shared" si="0"/>
        <v>1.1372250734638083</v>
      </c>
      <c r="I16" s="182">
        <v>4.440622195632665</v>
      </c>
      <c r="J16" s="183">
        <f t="shared" si="0"/>
        <v>-0.13925690626716225</v>
      </c>
      <c r="K16" s="182">
        <v>4.0678571428571431</v>
      </c>
      <c r="L16" s="183">
        <f t="shared" si="1"/>
        <v>-0.37276505277552197</v>
      </c>
      <c r="M16" s="182"/>
      <c r="N16" s="183"/>
      <c r="O16" s="183"/>
    </row>
    <row r="17" spans="1:16" x14ac:dyDescent="0.25">
      <c r="A17" s="1" t="s">
        <v>82</v>
      </c>
      <c r="B17" s="112" t="s">
        <v>83</v>
      </c>
      <c r="C17" s="182">
        <v>5.8528906697195193</v>
      </c>
      <c r="D17" s="183">
        <v>0.14310146960401227</v>
      </c>
      <c r="E17" s="182">
        <v>4.6772727272727277</v>
      </c>
      <c r="F17" s="183">
        <f t="shared" si="0"/>
        <v>-1.1756179424467916</v>
      </c>
      <c r="G17" s="182">
        <v>5.2922673656618615</v>
      </c>
      <c r="H17" s="183">
        <f t="shared" si="0"/>
        <v>0.61499463838913382</v>
      </c>
      <c r="I17" s="182">
        <v>4.3328030544066181</v>
      </c>
      <c r="J17" s="183">
        <f t="shared" si="0"/>
        <v>-0.95946431125524345</v>
      </c>
      <c r="K17" s="182">
        <v>3.6786288162828065</v>
      </c>
      <c r="L17" s="183">
        <f t="shared" si="1"/>
        <v>-0.65417423812381159</v>
      </c>
      <c r="M17" s="182"/>
      <c r="N17" s="183"/>
      <c r="O17" s="183"/>
    </row>
    <row r="18" spans="1:16" x14ac:dyDescent="0.25">
      <c r="A18" s="1" t="s">
        <v>84</v>
      </c>
      <c r="B18" s="112" t="s">
        <v>85</v>
      </c>
      <c r="C18" s="182">
        <v>5.3313270278016622</v>
      </c>
      <c r="D18" s="183">
        <v>0.1166048055794402</v>
      </c>
      <c r="E18" s="182">
        <v>3.9116607773851588</v>
      </c>
      <c r="F18" s="183">
        <f t="shared" si="0"/>
        <v>-1.4196662504165034</v>
      </c>
      <c r="G18" s="182">
        <v>4.5606155778894468</v>
      </c>
      <c r="H18" s="183">
        <f t="shared" si="0"/>
        <v>0.648954800504288</v>
      </c>
      <c r="I18" s="182">
        <v>4.2964484884062228</v>
      </c>
      <c r="J18" s="183">
        <f t="shared" si="0"/>
        <v>-0.26416708948322398</v>
      </c>
      <c r="K18" s="182">
        <v>4.1927966101694913</v>
      </c>
      <c r="L18" s="183">
        <f t="shared" si="1"/>
        <v>-0.1036518782367315</v>
      </c>
      <c r="M18" s="182"/>
      <c r="N18" s="183"/>
      <c r="O18" s="183"/>
    </row>
    <row r="19" spans="1:16" x14ac:dyDescent="0.25">
      <c r="A19" s="1" t="s">
        <v>86</v>
      </c>
      <c r="B19" s="112" t="s">
        <v>87</v>
      </c>
      <c r="C19" s="182">
        <v>4.9718340611353709</v>
      </c>
      <c r="D19" s="183">
        <v>-0.18371661898749014</v>
      </c>
      <c r="E19" s="182">
        <v>5.278761061946903</v>
      </c>
      <c r="F19" s="183">
        <f t="shared" si="0"/>
        <v>0.30692700081153212</v>
      </c>
      <c r="G19" s="182">
        <v>5.4918251584918254</v>
      </c>
      <c r="H19" s="183">
        <f t="shared" si="0"/>
        <v>0.21306409654492242</v>
      </c>
      <c r="I19" s="182">
        <v>4.1097560975609753</v>
      </c>
      <c r="J19" s="183">
        <f t="shared" si="0"/>
        <v>-1.3820690609308501</v>
      </c>
      <c r="K19" s="182">
        <v>4.6026110856619331</v>
      </c>
      <c r="L19" s="183">
        <f t="shared" si="1"/>
        <v>0.49285498810095785</v>
      </c>
      <c r="M19" s="182"/>
      <c r="N19" s="183"/>
      <c r="O19" s="183"/>
    </row>
    <row r="20" spans="1:16" x14ac:dyDescent="0.25">
      <c r="A20" s="1" t="s">
        <v>88</v>
      </c>
      <c r="B20" s="112" t="s">
        <v>89</v>
      </c>
      <c r="C20" s="182">
        <v>6.0625861593603529</v>
      </c>
      <c r="D20" s="183">
        <v>1.0879277195190129</v>
      </c>
      <c r="E20" s="182">
        <v>6.4051172707889128</v>
      </c>
      <c r="F20" s="183">
        <f t="shared" si="0"/>
        <v>0.34253111142855985</v>
      </c>
      <c r="G20" s="182">
        <v>5.9826542960871318</v>
      </c>
      <c r="H20" s="183">
        <f t="shared" si="0"/>
        <v>-0.42246297470178096</v>
      </c>
      <c r="I20" s="182">
        <v>3.8652406417112299</v>
      </c>
      <c r="J20" s="183">
        <f t="shared" si="0"/>
        <v>-2.1174136543759019</v>
      </c>
      <c r="K20" s="182">
        <v>3.6283685360524398</v>
      </c>
      <c r="L20" s="183">
        <f t="shared" si="1"/>
        <v>-0.23687210565879013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5.2086919868666248</v>
      </c>
      <c r="D21" s="185">
        <v>7.1876066468615107E-2</v>
      </c>
      <c r="E21" s="184">
        <v>5.1670228765930499</v>
      </c>
      <c r="F21" s="185">
        <f t="shared" si="0"/>
        <v>-4.1669110273574894E-2</v>
      </c>
      <c r="G21" s="184">
        <v>4.8986657407866669</v>
      </c>
      <c r="H21" s="185">
        <f t="shared" si="0"/>
        <v>-0.26835713580638298</v>
      </c>
      <c r="I21" s="184">
        <v>4.4591931339567168</v>
      </c>
      <c r="J21" s="185">
        <f t="shared" si="0"/>
        <v>-0.43947260682995015</v>
      </c>
      <c r="K21" s="184">
        <v>3.5577336512527848</v>
      </c>
      <c r="L21" s="185">
        <f t="shared" si="1"/>
        <v>-0.90145948270393195</v>
      </c>
      <c r="M21" s="184">
        <v>3.9875323678910521</v>
      </c>
      <c r="N21" s="185">
        <v>0.8565711924826962</v>
      </c>
      <c r="O21" s="185">
        <v>-1.0159440529070127</v>
      </c>
    </row>
    <row r="22" spans="1:16" ht="6" customHeight="1" x14ac:dyDescent="0.25"/>
    <row r="23" spans="1:16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300" t="s">
        <v>268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91</v>
      </c>
    </row>
    <row r="28" spans="1:16" ht="22.5" thickTop="1" thickBot="1" x14ac:dyDescent="0.3">
      <c r="B28" s="119" t="s">
        <v>92</v>
      </c>
      <c r="C28" s="349" t="s">
        <v>93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CONCATENATE("dif ",RIGHT(2019,2),"/",RIGHT(2018,2))</f>
        <v>dif 19/18</v>
      </c>
      <c r="E30" s="111" t="s">
        <v>65</v>
      </c>
      <c r="F30" s="110" t="str">
        <f>CONCATENATE("dif ",RIGHT(E29,2),"/",RIGHT(C29,2))</f>
        <v>dif 20/19</v>
      </c>
      <c r="G30" s="111" t="s">
        <v>65</v>
      </c>
      <c r="H30" s="110" t="str">
        <f>CONCATENATE("dif ",RIGHT(G29,2),"/",RIGHT(E29,2))</f>
        <v>dif 21/20</v>
      </c>
      <c r="I30" s="111" t="s">
        <v>65</v>
      </c>
      <c r="J30" s="110" t="str">
        <f>CONCATENATE("dif ",RIGHT(I29,2),"/",RIGHT(G29,2))</f>
        <v>dif 22/21</v>
      </c>
      <c r="K30" s="111" t="s">
        <v>65</v>
      </c>
      <c r="L30" s="110" t="str">
        <f>CONCATENATE("dif ",RIGHT(K29,2),"/",RIGHT(I29,2))</f>
        <v>dif 23/22</v>
      </c>
      <c r="M30" s="111" t="s">
        <v>65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67</v>
      </c>
      <c r="C31" s="182">
        <v>2.1968190854870775</v>
      </c>
      <c r="D31" s="183">
        <v>-0.95557568954920713</v>
      </c>
      <c r="E31" s="182">
        <v>2.8564705882352941</v>
      </c>
      <c r="F31" s="183">
        <f t="shared" ref="F31:J43" si="4">IFERROR(E31-C31,"-")</f>
        <v>0.6596515027482166</v>
      </c>
      <c r="G31" s="182">
        <v>4.8598130841121492</v>
      </c>
      <c r="H31" s="183">
        <f t="shared" si="4"/>
        <v>2.0033424958768551</v>
      </c>
      <c r="I31" s="182">
        <v>5.8509316770186333</v>
      </c>
      <c r="J31" s="183">
        <f t="shared" si="4"/>
        <v>0.99111859290648407</v>
      </c>
      <c r="K31" s="182">
        <v>1.9327199539965498</v>
      </c>
      <c r="L31" s="183">
        <f t="shared" ref="L31:N43" si="5">IFERROR(K31-I31,"-")</f>
        <v>-3.9182117230220834</v>
      </c>
      <c r="M31" s="182">
        <v>2.4161073825503356</v>
      </c>
      <c r="N31" s="183">
        <f t="shared" si="5"/>
        <v>0.4833874285537858</v>
      </c>
      <c r="O31" s="183">
        <f t="shared" ref="O31:O34" si="6">IFERROR(M31-C31,"-")</f>
        <v>0.21928829706325814</v>
      </c>
    </row>
    <row r="32" spans="1:16" x14ac:dyDescent="0.25">
      <c r="B32" s="112" t="s">
        <v>69</v>
      </c>
      <c r="C32" s="182">
        <v>2.9192073170731709</v>
      </c>
      <c r="D32" s="183">
        <v>-1.1710401356196969</v>
      </c>
      <c r="E32" s="182">
        <v>1.9737991266375545</v>
      </c>
      <c r="F32" s="183">
        <f t="shared" si="4"/>
        <v>-0.94540819043561641</v>
      </c>
      <c r="G32" s="182">
        <v>14.6</v>
      </c>
      <c r="H32" s="183">
        <f t="shared" si="4"/>
        <v>12.626200873362444</v>
      </c>
      <c r="I32" s="182">
        <v>5.1260504201680677</v>
      </c>
      <c r="J32" s="183">
        <f t="shared" si="4"/>
        <v>-9.4739495798319311</v>
      </c>
      <c r="K32" s="182">
        <v>2.0585305105853049</v>
      </c>
      <c r="L32" s="183">
        <f t="shared" si="5"/>
        <v>-3.0675199095827628</v>
      </c>
      <c r="M32" s="182">
        <v>2.2608225108225106</v>
      </c>
      <c r="N32" s="183">
        <f t="shared" si="5"/>
        <v>0.20229200023720573</v>
      </c>
      <c r="O32" s="183">
        <f>IFERROR(M32-C32,"-")</f>
        <v>-0.65838480625066031</v>
      </c>
    </row>
    <row r="33" spans="2:16" x14ac:dyDescent="0.25">
      <c r="B33" s="112" t="s">
        <v>71</v>
      </c>
      <c r="C33" s="182">
        <v>2.8</v>
      </c>
      <c r="D33" s="183">
        <v>0.36081708449396466</v>
      </c>
      <c r="E33" s="182">
        <v>3.2791666666666668</v>
      </c>
      <c r="F33" s="183">
        <f t="shared" si="4"/>
        <v>0.47916666666666696</v>
      </c>
      <c r="G33" s="182">
        <v>4.3</v>
      </c>
      <c r="H33" s="183">
        <f t="shared" si="4"/>
        <v>1.020833333333333</v>
      </c>
      <c r="I33" s="182">
        <v>3.795744680851064</v>
      </c>
      <c r="J33" s="183">
        <f t="shared" si="4"/>
        <v>-0.50425531914893584</v>
      </c>
      <c r="K33" s="182">
        <v>2.0065316786414109</v>
      </c>
      <c r="L33" s="183">
        <f t="shared" si="5"/>
        <v>-1.7892130022096531</v>
      </c>
      <c r="M33" s="182">
        <v>2.0977835723598437</v>
      </c>
      <c r="N33" s="183">
        <f t="shared" si="5"/>
        <v>9.1251893718432786E-2</v>
      </c>
      <c r="O33" s="183">
        <f t="shared" si="6"/>
        <v>-0.70221642764015613</v>
      </c>
    </row>
    <row r="34" spans="2:16" x14ac:dyDescent="0.25">
      <c r="B34" s="112" t="s">
        <v>73</v>
      </c>
      <c r="C34" s="182">
        <v>3.1794871794871793</v>
      </c>
      <c r="D34" s="183">
        <v>0.7165857398415536</v>
      </c>
      <c r="E34" s="182" t="s">
        <v>212</v>
      </c>
      <c r="F34" s="183" t="str">
        <f>IFERROR(E34-C34,"-")</f>
        <v>-</v>
      </c>
      <c r="G34" s="182">
        <v>4.7785234899328861</v>
      </c>
      <c r="H34" s="183" t="str">
        <f>IFERROR(G34-E34,"-")</f>
        <v>-</v>
      </c>
      <c r="I34" s="182">
        <v>3.7468879668049793</v>
      </c>
      <c r="J34" s="183">
        <f>IFERROR(I34-G34,"-")</f>
        <v>-1.0316355231279069</v>
      </c>
      <c r="K34" s="182">
        <v>1.7439712673165726</v>
      </c>
      <c r="L34" s="183">
        <f>IFERROR(K34-I34,"-")</f>
        <v>-2.0029166994884067</v>
      </c>
      <c r="M34" s="182">
        <v>1.7649006622516556</v>
      </c>
      <c r="N34" s="183">
        <f>IFERROR(M34-K34,"-")</f>
        <v>2.0929394935083057E-2</v>
      </c>
      <c r="O34" s="183">
        <f t="shared" si="6"/>
        <v>-1.4145865172355236</v>
      </c>
    </row>
    <row r="35" spans="2:16" x14ac:dyDescent="0.25">
      <c r="B35" s="112" t="s">
        <v>75</v>
      </c>
      <c r="C35" s="182">
        <v>2.7881040892193307</v>
      </c>
      <c r="D35" s="183">
        <v>0.10922101766610215</v>
      </c>
      <c r="E35" s="182" t="s">
        <v>212</v>
      </c>
      <c r="F35" s="183" t="str">
        <f t="shared" si="4"/>
        <v>-</v>
      </c>
      <c r="G35" s="182">
        <v>2.4325153374233128</v>
      </c>
      <c r="H35" s="183" t="str">
        <f t="shared" si="4"/>
        <v>-</v>
      </c>
      <c r="I35" s="182">
        <v>2.865580448065173</v>
      </c>
      <c r="J35" s="183">
        <f t="shared" si="4"/>
        <v>0.43306511064186015</v>
      </c>
      <c r="K35" s="182">
        <v>1.7610921501706485</v>
      </c>
      <c r="L35" s="183">
        <f t="shared" si="5"/>
        <v>-1.1044882978945245</v>
      </c>
      <c r="M35" s="182">
        <v>2.347826086956522</v>
      </c>
      <c r="N35" s="183">
        <f t="shared" si="5"/>
        <v>0.58673393678587349</v>
      </c>
      <c r="O35" s="183">
        <f>IFERROR(M35-C35,"-")</f>
        <v>-0.44027800226280878</v>
      </c>
    </row>
    <row r="36" spans="2:16" x14ac:dyDescent="0.25">
      <c r="B36" s="112" t="s">
        <v>77</v>
      </c>
      <c r="C36" s="182">
        <v>2.8534961154273031</v>
      </c>
      <c r="D36" s="183">
        <v>6.9552786029428049E-2</v>
      </c>
      <c r="E36" s="182" t="s">
        <v>212</v>
      </c>
      <c r="F36" s="183" t="str">
        <f t="shared" si="4"/>
        <v>-</v>
      </c>
      <c r="G36" s="182">
        <v>2.8013986013986014</v>
      </c>
      <c r="H36" s="183" t="str">
        <f t="shared" si="4"/>
        <v>-</v>
      </c>
      <c r="I36" s="182">
        <v>2.5684803001876171</v>
      </c>
      <c r="J36" s="183">
        <f t="shared" si="4"/>
        <v>-0.23291830121098434</v>
      </c>
      <c r="K36" s="182">
        <v>1.8193103448275862</v>
      </c>
      <c r="L36" s="183">
        <f t="shared" si="5"/>
        <v>-0.74916995536003084</v>
      </c>
      <c r="M36" s="182"/>
      <c r="N36" s="183"/>
      <c r="O36" s="183"/>
    </row>
    <row r="37" spans="2:16" x14ac:dyDescent="0.25">
      <c r="B37" s="112" t="s">
        <v>79</v>
      </c>
      <c r="C37" s="182">
        <v>2.5760456273764261</v>
      </c>
      <c r="D37" s="183">
        <v>-0.14290174104462672</v>
      </c>
      <c r="E37" s="182" t="s">
        <v>212</v>
      </c>
      <c r="F37" s="183" t="str">
        <f t="shared" si="4"/>
        <v>-</v>
      </c>
      <c r="G37" s="182">
        <v>3.1929181929181931</v>
      </c>
      <c r="H37" s="183" t="str">
        <f t="shared" si="4"/>
        <v>-</v>
      </c>
      <c r="I37" s="182">
        <v>2.2784090909090908</v>
      </c>
      <c r="J37" s="183">
        <f t="shared" si="4"/>
        <v>-0.91450910200910229</v>
      </c>
      <c r="K37" s="182">
        <v>1.984984984984985</v>
      </c>
      <c r="L37" s="183">
        <f t="shared" si="5"/>
        <v>-0.29342410592410584</v>
      </c>
      <c r="M37" s="182"/>
      <c r="N37" s="183"/>
      <c r="O37" s="183"/>
    </row>
    <row r="38" spans="2:16" x14ac:dyDescent="0.25">
      <c r="B38" s="112" t="s">
        <v>81</v>
      </c>
      <c r="C38" s="182">
        <v>2.6506746626686657</v>
      </c>
      <c r="D38" s="183">
        <v>-0.57797255218544574</v>
      </c>
      <c r="E38" s="182">
        <v>2.8</v>
      </c>
      <c r="F38" s="183">
        <f t="shared" si="4"/>
        <v>0.14932533733133413</v>
      </c>
      <c r="G38" s="182">
        <v>3.4298780487804876</v>
      </c>
      <c r="H38" s="183">
        <f t="shared" si="4"/>
        <v>0.62987804878048781</v>
      </c>
      <c r="I38" s="182">
        <v>2.7260273972602738</v>
      </c>
      <c r="J38" s="183">
        <f t="shared" si="4"/>
        <v>-0.70385065152021387</v>
      </c>
      <c r="K38" s="182">
        <v>2.2466926070038911</v>
      </c>
      <c r="L38" s="183">
        <f t="shared" si="5"/>
        <v>-0.4793347902563827</v>
      </c>
      <c r="M38" s="182"/>
      <c r="N38" s="183"/>
      <c r="O38" s="183"/>
    </row>
    <row r="39" spans="2:16" x14ac:dyDescent="0.25">
      <c r="B39" s="112" t="s">
        <v>83</v>
      </c>
      <c r="C39" s="182">
        <v>3.9263059701492535</v>
      </c>
      <c r="D39" s="183">
        <v>0.81271570645757008</v>
      </c>
      <c r="E39" s="182">
        <v>4.181034482758621</v>
      </c>
      <c r="F39" s="183">
        <f t="shared" si="4"/>
        <v>0.25472851260936746</v>
      </c>
      <c r="G39" s="182">
        <v>3.304075235109718</v>
      </c>
      <c r="H39" s="183">
        <f t="shared" si="4"/>
        <v>-0.87695924764890298</v>
      </c>
      <c r="I39" s="182">
        <v>3.5299806576402322</v>
      </c>
      <c r="J39" s="183">
        <f t="shared" si="4"/>
        <v>0.22590542253051415</v>
      </c>
      <c r="K39" s="182">
        <v>1.8514219384793964</v>
      </c>
      <c r="L39" s="183">
        <f t="shared" si="5"/>
        <v>-1.6785587191608358</v>
      </c>
      <c r="M39" s="182"/>
      <c r="N39" s="183"/>
      <c r="O39" s="183"/>
    </row>
    <row r="40" spans="2:16" x14ac:dyDescent="0.25">
      <c r="B40" s="112" t="s">
        <v>85</v>
      </c>
      <c r="C40" s="182">
        <v>4.4864532019704431</v>
      </c>
      <c r="D40" s="183">
        <v>1.7068833094973246</v>
      </c>
      <c r="E40" s="182">
        <v>4.5913043478260871</v>
      </c>
      <c r="F40" s="183">
        <f t="shared" si="4"/>
        <v>0.10485114585564403</v>
      </c>
      <c r="G40" s="182">
        <v>3.297427652733119</v>
      </c>
      <c r="H40" s="183">
        <f t="shared" si="4"/>
        <v>-1.2938766950929681</v>
      </c>
      <c r="I40" s="182">
        <v>3.3678343949044587</v>
      </c>
      <c r="J40" s="183">
        <f t="shared" si="4"/>
        <v>7.0406742171339687E-2</v>
      </c>
      <c r="K40" s="182">
        <v>2.3424657534246576</v>
      </c>
      <c r="L40" s="183">
        <f t="shared" si="5"/>
        <v>-1.0253686414798011</v>
      </c>
      <c r="M40" s="182"/>
      <c r="N40" s="183"/>
      <c r="O40" s="183"/>
    </row>
    <row r="41" spans="2:16" x14ac:dyDescent="0.25">
      <c r="B41" s="112" t="s">
        <v>87</v>
      </c>
      <c r="C41" s="182">
        <v>2.477401129943503</v>
      </c>
      <c r="D41" s="183">
        <v>-5.9322033898303594E-3</v>
      </c>
      <c r="E41" s="182">
        <v>5.7840909090909092</v>
      </c>
      <c r="F41" s="183">
        <f t="shared" si="4"/>
        <v>3.3066897791474061</v>
      </c>
      <c r="G41" s="182">
        <v>4.5852272727272725</v>
      </c>
      <c r="H41" s="183">
        <f t="shared" si="4"/>
        <v>-1.1988636363636367</v>
      </c>
      <c r="I41" s="182">
        <v>4.3421439060205582</v>
      </c>
      <c r="J41" s="183">
        <f t="shared" si="4"/>
        <v>-0.24308336670671427</v>
      </c>
      <c r="K41" s="182">
        <v>2.8416230366492146</v>
      </c>
      <c r="L41" s="183">
        <f t="shared" si="5"/>
        <v>-1.5005208693713437</v>
      </c>
      <c r="M41" s="182"/>
      <c r="N41" s="183"/>
      <c r="O41" s="183"/>
    </row>
    <row r="42" spans="2:16" x14ac:dyDescent="0.25">
      <c r="B42" s="112" t="s">
        <v>89</v>
      </c>
      <c r="C42" s="182">
        <v>2.3587174348697393</v>
      </c>
      <c r="D42" s="183">
        <v>-0.27764620149389696</v>
      </c>
      <c r="E42" s="182">
        <v>3</v>
      </c>
      <c r="F42" s="183">
        <f t="shared" si="4"/>
        <v>0.64128256513026072</v>
      </c>
      <c r="G42" s="182">
        <v>5.0717703349282299</v>
      </c>
      <c r="H42" s="183">
        <f t="shared" si="4"/>
        <v>2.0717703349282299</v>
      </c>
      <c r="I42" s="182">
        <v>2.382857142857143</v>
      </c>
      <c r="J42" s="183">
        <f t="shared" si="4"/>
        <v>-2.6889131920710869</v>
      </c>
      <c r="K42" s="182">
        <v>2.0287009063444108</v>
      </c>
      <c r="L42" s="183">
        <f t="shared" si="5"/>
        <v>-0.3541562365127322</v>
      </c>
      <c r="M42" s="182"/>
      <c r="N42" s="183"/>
      <c r="O42" s="183"/>
    </row>
    <row r="43" spans="2:16" ht="15.75" x14ac:dyDescent="0.25">
      <c r="B43" s="115" t="s">
        <v>26</v>
      </c>
      <c r="C43" s="184">
        <v>2.9469026548672566</v>
      </c>
      <c r="D43" s="185">
        <v>7.0991498019644883E-2</v>
      </c>
      <c r="E43" s="184">
        <v>2.9713552800342025</v>
      </c>
      <c r="F43" s="185">
        <f t="shared" si="4"/>
        <v>2.4452625166945907E-2</v>
      </c>
      <c r="G43" s="184">
        <v>3.4921212121212122</v>
      </c>
      <c r="H43" s="185">
        <f t="shared" si="4"/>
        <v>0.52076593208700972</v>
      </c>
      <c r="I43" s="184">
        <v>3.1378290446613426</v>
      </c>
      <c r="J43" s="185">
        <f t="shared" si="4"/>
        <v>-0.35429216745986958</v>
      </c>
      <c r="K43" s="184">
        <v>1.9869135802469136</v>
      </c>
      <c r="L43" s="185">
        <f t="shared" si="5"/>
        <v>-1.150915464414429</v>
      </c>
      <c r="M43" s="184">
        <v>2.1152829190904283</v>
      </c>
      <c r="N43" s="185">
        <v>0.22069978202024454</v>
      </c>
      <c r="O43" s="185">
        <v>-0.63683521211267013</v>
      </c>
    </row>
    <row r="44" spans="2:16" ht="6" customHeight="1" x14ac:dyDescent="0.25"/>
    <row r="45" spans="2:16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0" t="s">
        <v>269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1" t="s">
        <v>94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95</v>
      </c>
    </row>
    <row r="50" spans="1:16" ht="22.5" thickTop="1" thickBot="1" x14ac:dyDescent="0.3">
      <c r="B50" s="107"/>
      <c r="C50" s="349" t="s">
        <v>96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2019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65</v>
      </c>
      <c r="D52" s="110" t="str">
        <f>CONCATENATE("dif ",RIGHT(2019,2),"/",RIGHT(2018,2))</f>
        <v>dif 19/18</v>
      </c>
      <c r="E52" s="111" t="s">
        <v>65</v>
      </c>
      <c r="F52" s="110" t="str">
        <f>CONCATENATE("dif ",RIGHT(E51,2),"/",RIGHT(C51,2))</f>
        <v>dif 20/19</v>
      </c>
      <c r="G52" s="111" t="s">
        <v>65</v>
      </c>
      <c r="H52" s="110" t="str">
        <f>CONCATENATE("dif ",RIGHT(G51,2),"/",RIGHT(E51,2))</f>
        <v>dif 21/20</v>
      </c>
      <c r="I52" s="111" t="s">
        <v>65</v>
      </c>
      <c r="J52" s="110" t="str">
        <f>CONCATENATE("dif ",RIGHT(I51,2),"/",RIGHT(G51,2))</f>
        <v>dif 22/21</v>
      </c>
      <c r="K52" s="111" t="s">
        <v>65</v>
      </c>
      <c r="L52" s="110" t="str">
        <f>CONCATENATE("dif ",RIGHT(K51,2),"/",RIGHT(I51,2))</f>
        <v>dif 23/22</v>
      </c>
      <c r="M52" s="111" t="s">
        <v>65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67</v>
      </c>
      <c r="C53" s="182">
        <v>2.7004048582995952</v>
      </c>
      <c r="D53" s="183">
        <v>-0.65884447145911773</v>
      </c>
      <c r="E53" s="182">
        <v>2.5944700460829493</v>
      </c>
      <c r="F53" s="183">
        <f t="shared" ref="F53:J65" si="7">IFERROR(E53-C53,"-")</f>
        <v>-0.10593481221664591</v>
      </c>
      <c r="G53" s="182">
        <v>4.161290322580645</v>
      </c>
      <c r="H53" s="183">
        <f t="shared" si="7"/>
        <v>1.5668202764976957</v>
      </c>
      <c r="I53" s="182">
        <v>6.7439999999999998</v>
      </c>
      <c r="J53" s="183">
        <f t="shared" si="7"/>
        <v>2.5827096774193548</v>
      </c>
      <c r="K53" s="182">
        <v>2.3481781376518218</v>
      </c>
      <c r="L53" s="183">
        <f t="shared" ref="L53:N65" si="8">IFERROR(K53-I53,"-")</f>
        <v>-4.3958218623481784</v>
      </c>
      <c r="M53" s="182">
        <v>2.965299684542587</v>
      </c>
      <c r="N53" s="183">
        <f t="shared" si="8"/>
        <v>0.61712154689076515</v>
      </c>
      <c r="O53" s="183">
        <f t="shared" ref="O53:O57" si="9">IFERROR(M53-C53,"-")</f>
        <v>0.26489482624299177</v>
      </c>
    </row>
    <row r="54" spans="1:16" x14ac:dyDescent="0.25">
      <c r="A54" s="1">
        <v>2</v>
      </c>
      <c r="B54" s="112" t="s">
        <v>69</v>
      </c>
      <c r="C54" s="182">
        <v>3.477124183006536</v>
      </c>
      <c r="D54" s="183">
        <v>-0.95308176665021449</v>
      </c>
      <c r="E54" s="182">
        <v>1.9236641221374047</v>
      </c>
      <c r="F54" s="183">
        <f t="shared" si="7"/>
        <v>-1.5534600608691314</v>
      </c>
      <c r="G54" s="182">
        <v>1.3333333333333333</v>
      </c>
      <c r="H54" s="183">
        <f t="shared" si="7"/>
        <v>-0.59033078880407142</v>
      </c>
      <c r="I54" s="182">
        <v>6.0659340659340657</v>
      </c>
      <c r="J54" s="183">
        <f t="shared" si="7"/>
        <v>4.7326007326007327</v>
      </c>
      <c r="K54" s="182">
        <v>2.523076923076923</v>
      </c>
      <c r="L54" s="183">
        <f t="shared" si="8"/>
        <v>-3.5428571428571427</v>
      </c>
      <c r="M54" s="182">
        <v>2.5487364620938626</v>
      </c>
      <c r="N54" s="183">
        <f t="shared" si="8"/>
        <v>2.5659539016939625E-2</v>
      </c>
      <c r="O54" s="183">
        <f>IFERROR(M54-C54,"-")</f>
        <v>-0.92838772091267341</v>
      </c>
    </row>
    <row r="55" spans="1:16" x14ac:dyDescent="0.25">
      <c r="A55" s="1">
        <v>3</v>
      </c>
      <c r="B55" s="112" t="s">
        <v>71</v>
      </c>
      <c r="C55" s="182">
        <v>4.2638436482084687</v>
      </c>
      <c r="D55" s="183">
        <v>1.5640981011346775</v>
      </c>
      <c r="E55" s="182">
        <v>4.9245283018867925</v>
      </c>
      <c r="F55" s="183">
        <f t="shared" si="7"/>
        <v>0.66068465367832374</v>
      </c>
      <c r="G55" s="182">
        <v>2.942622950819672</v>
      </c>
      <c r="H55" s="183">
        <f t="shared" si="7"/>
        <v>-1.9819053510671205</v>
      </c>
      <c r="I55" s="182">
        <v>4.7283582089552239</v>
      </c>
      <c r="J55" s="183">
        <f t="shared" si="7"/>
        <v>1.7857352581355519</v>
      </c>
      <c r="K55" s="182">
        <v>2.3403908794788273</v>
      </c>
      <c r="L55" s="183">
        <f t="shared" si="8"/>
        <v>-2.3879673294763966</v>
      </c>
      <c r="M55" s="182">
        <v>3.0795847750865053</v>
      </c>
      <c r="N55" s="183">
        <f t="shared" si="8"/>
        <v>0.73919389560767801</v>
      </c>
      <c r="O55" s="183">
        <f t="shared" si="9"/>
        <v>-1.1842588731219634</v>
      </c>
    </row>
    <row r="56" spans="1:16" x14ac:dyDescent="0.25">
      <c r="A56" s="1">
        <v>4</v>
      </c>
      <c r="B56" s="112" t="s">
        <v>73</v>
      </c>
      <c r="C56" s="182">
        <v>3.4183006535947711</v>
      </c>
      <c r="D56" s="183">
        <v>-4.7762694821518181E-3</v>
      </c>
      <c r="E56" s="182" t="s">
        <v>212</v>
      </c>
      <c r="F56" s="183" t="str">
        <f>IFERROR(E56-C56,"-")</f>
        <v>-</v>
      </c>
      <c r="G56" s="182">
        <v>2.2380952380952381</v>
      </c>
      <c r="H56" s="183" t="str">
        <f>IFERROR(G56-E56,"-")</f>
        <v>-</v>
      </c>
      <c r="I56" s="182">
        <v>4.0331753554502372</v>
      </c>
      <c r="J56" s="183">
        <f>IFERROR(I56-G56,"-")</f>
        <v>1.7950801173549991</v>
      </c>
      <c r="K56" s="182">
        <v>2.1551362683438153</v>
      </c>
      <c r="L56" s="183">
        <f>IFERROR(K56-I56,"-")</f>
        <v>-1.8780390871064219</v>
      </c>
      <c r="M56" s="182">
        <v>2.7394957983193278</v>
      </c>
      <c r="N56" s="183">
        <f>IFERROR(M56-K56,"-")</f>
        <v>0.58435952997551244</v>
      </c>
      <c r="O56" s="183">
        <f t="shared" si="9"/>
        <v>-0.67880485527544332</v>
      </c>
    </row>
    <row r="57" spans="1:16" x14ac:dyDescent="0.25">
      <c r="A57" s="1">
        <v>5</v>
      </c>
      <c r="B57" s="112" t="s">
        <v>75</v>
      </c>
      <c r="C57" s="182">
        <v>3.625994694960212</v>
      </c>
      <c r="D57" s="183">
        <v>-7.0207836685357794E-2</v>
      </c>
      <c r="E57" s="182" t="s">
        <v>212</v>
      </c>
      <c r="F57" s="183" t="str">
        <f t="shared" si="7"/>
        <v>-</v>
      </c>
      <c r="G57" s="182">
        <v>2.3585858585858586</v>
      </c>
      <c r="H57" s="183" t="str">
        <f t="shared" si="7"/>
        <v>-</v>
      </c>
      <c r="I57" s="182">
        <v>3.9170124481327799</v>
      </c>
      <c r="J57" s="183">
        <f t="shared" si="7"/>
        <v>1.5584265895469214</v>
      </c>
      <c r="K57" s="182">
        <v>1.9244851258581235</v>
      </c>
      <c r="L57" s="183">
        <f t="shared" si="8"/>
        <v>-1.9925273222746565</v>
      </c>
      <c r="M57" s="182">
        <v>3.7476635514018692</v>
      </c>
      <c r="N57" s="183">
        <f t="shared" si="8"/>
        <v>1.8231784255437458</v>
      </c>
      <c r="O57" s="183">
        <f t="shared" si="9"/>
        <v>0.12166885644165726</v>
      </c>
    </row>
    <row r="58" spans="1:16" x14ac:dyDescent="0.25">
      <c r="A58" s="1">
        <v>6</v>
      </c>
      <c r="B58" s="112" t="s">
        <v>77</v>
      </c>
      <c r="C58" s="182">
        <v>4.0411764705882351</v>
      </c>
      <c r="D58" s="183">
        <v>-0.28625715773034877</v>
      </c>
      <c r="E58" s="182" t="s">
        <v>212</v>
      </c>
      <c r="F58" s="183" t="str">
        <f t="shared" si="7"/>
        <v>-</v>
      </c>
      <c r="G58" s="182">
        <v>3.528023598820059</v>
      </c>
      <c r="H58" s="183" t="str">
        <f t="shared" si="7"/>
        <v>-</v>
      </c>
      <c r="I58" s="182">
        <v>3.6218487394957983</v>
      </c>
      <c r="J58" s="183">
        <f t="shared" si="7"/>
        <v>9.3825140675739327E-2</v>
      </c>
      <c r="K58" s="182">
        <v>2.751336898395722</v>
      </c>
      <c r="L58" s="183">
        <f t="shared" si="8"/>
        <v>-0.87051184110007629</v>
      </c>
      <c r="M58" s="182"/>
      <c r="N58" s="183"/>
      <c r="O58" s="183"/>
    </row>
    <row r="59" spans="1:16" x14ac:dyDescent="0.25">
      <c r="A59" s="1">
        <v>7</v>
      </c>
      <c r="B59" s="112" t="s">
        <v>79</v>
      </c>
      <c r="C59" s="182">
        <v>2.7550387596899224</v>
      </c>
      <c r="D59" s="183">
        <v>8.7114231388035535E-2</v>
      </c>
      <c r="E59" s="182" t="s">
        <v>212</v>
      </c>
      <c r="F59" s="183" t="str">
        <f t="shared" si="7"/>
        <v>-</v>
      </c>
      <c r="G59" s="182">
        <v>4.4518950437317786</v>
      </c>
      <c r="H59" s="183" t="str">
        <f t="shared" si="7"/>
        <v>-</v>
      </c>
      <c r="I59" s="182">
        <v>2.88671875</v>
      </c>
      <c r="J59" s="183">
        <f t="shared" si="7"/>
        <v>-1.5651762937317786</v>
      </c>
      <c r="K59" s="182">
        <v>2.9450171821305844</v>
      </c>
      <c r="L59" s="183">
        <f t="shared" si="8"/>
        <v>5.8298432130584388E-2</v>
      </c>
      <c r="M59" s="182"/>
      <c r="N59" s="183"/>
      <c r="O59" s="183"/>
    </row>
    <row r="60" spans="1:16" x14ac:dyDescent="0.25">
      <c r="A60" s="1">
        <v>8</v>
      </c>
      <c r="B60" s="112" t="s">
        <v>81</v>
      </c>
      <c r="C60" s="182">
        <v>4.3314763231197775</v>
      </c>
      <c r="D60" s="183">
        <v>0.6675418968902691</v>
      </c>
      <c r="E60" s="182" t="s">
        <v>212</v>
      </c>
      <c r="F60" s="183" t="str">
        <f t="shared" si="7"/>
        <v>-</v>
      </c>
      <c r="G60" s="182">
        <v>4.6054852320675108</v>
      </c>
      <c r="H60" s="183" t="str">
        <f t="shared" si="7"/>
        <v>-</v>
      </c>
      <c r="I60" s="182">
        <v>4.543408360128617</v>
      </c>
      <c r="J60" s="183">
        <f t="shared" si="7"/>
        <v>-6.2076871938893774E-2</v>
      </c>
      <c r="K60" s="182">
        <v>3.6196473551637278</v>
      </c>
      <c r="L60" s="183">
        <f t="shared" si="8"/>
        <v>-0.92376100496488922</v>
      </c>
      <c r="M60" s="182"/>
      <c r="N60" s="183"/>
      <c r="O60" s="183"/>
    </row>
    <row r="61" spans="1:16" x14ac:dyDescent="0.25">
      <c r="A61" s="1">
        <v>9</v>
      </c>
      <c r="B61" s="112" t="s">
        <v>83</v>
      </c>
      <c r="C61" s="182">
        <v>6.7027707808564232</v>
      </c>
      <c r="D61" s="183">
        <v>3.5465207808564232</v>
      </c>
      <c r="E61" s="182">
        <v>3.5121951219512195</v>
      </c>
      <c r="F61" s="183">
        <f t="shared" si="7"/>
        <v>-3.1905756589052037</v>
      </c>
      <c r="G61" s="182">
        <v>3.9714285714285715</v>
      </c>
      <c r="H61" s="183">
        <f t="shared" si="7"/>
        <v>0.45923344947735201</v>
      </c>
      <c r="I61" s="182">
        <v>6.0128755364806867</v>
      </c>
      <c r="J61" s="183">
        <f t="shared" si="7"/>
        <v>2.0414469650521152</v>
      </c>
      <c r="K61" s="182">
        <v>2.7448071216617209</v>
      </c>
      <c r="L61" s="183">
        <f t="shared" si="8"/>
        <v>-3.2680684148189658</v>
      </c>
      <c r="M61" s="182"/>
      <c r="N61" s="183"/>
      <c r="O61" s="183"/>
    </row>
    <row r="62" spans="1:16" x14ac:dyDescent="0.25">
      <c r="A62" s="1">
        <v>10</v>
      </c>
      <c r="B62" s="112" t="s">
        <v>85</v>
      </c>
      <c r="C62" s="182">
        <v>5.7292069632495162</v>
      </c>
      <c r="D62" s="183">
        <v>2.7449798339119766</v>
      </c>
      <c r="E62" s="182">
        <v>4.0769230769230766</v>
      </c>
      <c r="F62" s="183">
        <f t="shared" si="7"/>
        <v>-1.6522838863264395</v>
      </c>
      <c r="G62" s="182">
        <v>4.4697508896797151</v>
      </c>
      <c r="H62" s="183">
        <f t="shared" si="7"/>
        <v>0.39282781275663847</v>
      </c>
      <c r="I62" s="182">
        <v>6.8482142857142856</v>
      </c>
      <c r="J62" s="183">
        <f t="shared" si="7"/>
        <v>2.3784633960345705</v>
      </c>
      <c r="K62" s="182">
        <v>3.0921052631578947</v>
      </c>
      <c r="L62" s="183">
        <f t="shared" si="8"/>
        <v>-3.7561090225563909</v>
      </c>
      <c r="M62" s="182"/>
      <c r="N62" s="183"/>
      <c r="O62" s="183"/>
    </row>
    <row r="63" spans="1:16" x14ac:dyDescent="0.25">
      <c r="A63" s="1">
        <v>11</v>
      </c>
      <c r="B63" s="112" t="s">
        <v>87</v>
      </c>
      <c r="C63" s="182">
        <v>2.9713375796178343</v>
      </c>
      <c r="D63" s="183">
        <v>-0.44396296683025316</v>
      </c>
      <c r="E63" s="182">
        <v>3.8076923076923075</v>
      </c>
      <c r="F63" s="183">
        <f t="shared" si="7"/>
        <v>0.8363547280744732</v>
      </c>
      <c r="G63" s="182">
        <v>4.7018633540372674</v>
      </c>
      <c r="H63" s="183">
        <f t="shared" si="7"/>
        <v>0.89417104634495992</v>
      </c>
      <c r="I63" s="182">
        <v>3.5920303605313091</v>
      </c>
      <c r="J63" s="183">
        <f t="shared" si="7"/>
        <v>-1.1098329935059583</v>
      </c>
      <c r="K63" s="182">
        <v>4.0610079575596814</v>
      </c>
      <c r="L63" s="183">
        <f t="shared" si="8"/>
        <v>0.46897759702837227</v>
      </c>
      <c r="M63" s="182"/>
      <c r="N63" s="183"/>
      <c r="O63" s="183"/>
    </row>
    <row r="64" spans="1:16" x14ac:dyDescent="0.25">
      <c r="A64" s="1">
        <v>12</v>
      </c>
      <c r="B64" s="112" t="s">
        <v>89</v>
      </c>
      <c r="C64" s="182">
        <v>3.083743842364532</v>
      </c>
      <c r="D64" s="183">
        <v>-0.47979023993103809</v>
      </c>
      <c r="E64" s="182">
        <v>3</v>
      </c>
      <c r="F64" s="183">
        <f t="shared" si="7"/>
        <v>-8.3743842364532028E-2</v>
      </c>
      <c r="G64" s="182">
        <v>5.8194444444444446</v>
      </c>
      <c r="H64" s="183">
        <f t="shared" si="7"/>
        <v>2.8194444444444446</v>
      </c>
      <c r="I64" s="182">
        <v>3.5428571428571427</v>
      </c>
      <c r="J64" s="183">
        <f t="shared" si="7"/>
        <v>-2.2765873015873019</v>
      </c>
      <c r="K64" s="182">
        <v>3.4948240165631468</v>
      </c>
      <c r="L64" s="183">
        <f t="shared" si="8"/>
        <v>-4.803312629399592E-2</v>
      </c>
      <c r="M64" s="182"/>
      <c r="N64" s="183"/>
      <c r="O64" s="183"/>
    </row>
    <row r="65" spans="1:16" ht="15.75" x14ac:dyDescent="0.25">
      <c r="B65" s="115" t="s">
        <v>26</v>
      </c>
      <c r="C65" s="184">
        <v>3.9447973713033955</v>
      </c>
      <c r="D65" s="185">
        <v>0.50199882982664068</v>
      </c>
      <c r="E65" s="184">
        <v>2.8590308370044051</v>
      </c>
      <c r="F65" s="185">
        <f t="shared" si="7"/>
        <v>-1.0857665342989904</v>
      </c>
      <c r="G65" s="184">
        <v>4.0615384615384613</v>
      </c>
      <c r="H65" s="185">
        <f t="shared" si="7"/>
        <v>1.2025076245340562</v>
      </c>
      <c r="I65" s="184">
        <v>4.3818909762858027</v>
      </c>
      <c r="J65" s="185">
        <f t="shared" si="7"/>
        <v>0.32035251474734139</v>
      </c>
      <c r="K65" s="184">
        <v>2.7709137709137708</v>
      </c>
      <c r="L65" s="185">
        <f t="shared" si="8"/>
        <v>-1.6109772053720319</v>
      </c>
      <c r="M65" s="184">
        <v>2.8901895206243031</v>
      </c>
      <c r="N65" s="185">
        <v>0.61632755292973629</v>
      </c>
      <c r="O65" s="185">
        <v>-0.52880489278351828</v>
      </c>
    </row>
    <row r="66" spans="1:16" ht="6" customHeight="1" x14ac:dyDescent="0.25"/>
    <row r="67" spans="1:16" x14ac:dyDescent="0.25">
      <c r="B67" s="103" t="s">
        <v>51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0" t="s">
        <v>270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1" t="s">
        <v>97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98</v>
      </c>
    </row>
    <row r="72" spans="1:16" ht="22.5" thickTop="1" thickBot="1" x14ac:dyDescent="0.3">
      <c r="B72" s="107"/>
      <c r="C72" s="349" t="s">
        <v>99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2019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65</v>
      </c>
      <c r="D74" s="110" t="str">
        <f>CONCATENATE("dif ",RIGHT(2019,2),"/",RIGHT(2018,2))</f>
        <v>dif 19/18</v>
      </c>
      <c r="E74" s="111" t="s">
        <v>65</v>
      </c>
      <c r="F74" s="110" t="str">
        <f>CONCATENATE("dif ",RIGHT(E73,2),"/",RIGHT(C73,2))</f>
        <v>dif 20/19</v>
      </c>
      <c r="G74" s="111" t="s">
        <v>65</v>
      </c>
      <c r="H74" s="110" t="str">
        <f>CONCATENATE("dif ",RIGHT(G73,2),"/",RIGHT(E73,2))</f>
        <v>dif 21/20</v>
      </c>
      <c r="I74" s="111" t="s">
        <v>65</v>
      </c>
      <c r="J74" s="110" t="str">
        <f>CONCATENATE("dif ",RIGHT(I73,2),"/",RIGHT(G73,2))</f>
        <v>dif 22/21</v>
      </c>
      <c r="K74" s="111" t="s">
        <v>65</v>
      </c>
      <c r="L74" s="110" t="str">
        <f>CONCATENATE("dif ",RIGHT(K73,2),"/",RIGHT(I73,2))</f>
        <v>dif 23/22</v>
      </c>
      <c r="M74" s="111" t="s">
        <v>65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67</v>
      </c>
      <c r="C75" s="182">
        <v>1.7109375</v>
      </c>
      <c r="D75" s="183">
        <v>-1.1972903481012658</v>
      </c>
      <c r="E75" s="182">
        <v>3.1298076923076925</v>
      </c>
      <c r="F75" s="183">
        <f t="shared" ref="F75:J77" si="10">IFERROR(E75-C75,"-")</f>
        <v>1.4188701923076925</v>
      </c>
      <c r="G75" s="182">
        <v>5.822222222222222</v>
      </c>
      <c r="H75" s="183">
        <f t="shared" si="10"/>
        <v>2.6924145299145295</v>
      </c>
      <c r="I75" s="182">
        <v>2.75</v>
      </c>
      <c r="J75" s="183">
        <f t="shared" si="10"/>
        <v>-3.072222222222222</v>
      </c>
      <c r="K75" s="182">
        <v>1.8202411399342346</v>
      </c>
      <c r="L75" s="183">
        <f t="shared" ref="L75:L77" si="11">IFERROR(K75-I75,"-")</f>
        <v>-0.92975886006576536</v>
      </c>
      <c r="M75" s="182">
        <v>1.7921146953405018</v>
      </c>
      <c r="N75" s="183">
        <f t="shared" ref="N75:N77" si="12">IFERROR(M75-K75,"-")</f>
        <v>-2.8126444593732813E-2</v>
      </c>
      <c r="O75" s="183">
        <f t="shared" ref="O75" si="13">IFERROR(M75-C75,"-")</f>
        <v>8.1177195340501829E-2</v>
      </c>
    </row>
    <row r="76" spans="1:16" x14ac:dyDescent="0.25">
      <c r="A76" s="1">
        <v>2</v>
      </c>
      <c r="B76" s="112" t="s">
        <v>69</v>
      </c>
      <c r="C76" s="182">
        <v>2.4314285714285715</v>
      </c>
      <c r="D76" s="183">
        <v>-1.0645714285714285</v>
      </c>
      <c r="E76" s="182">
        <v>2.0408163265306123</v>
      </c>
      <c r="F76" s="183">
        <f t="shared" si="10"/>
        <v>-0.3906122448979592</v>
      </c>
      <c r="G76" s="182">
        <v>21.521739130434781</v>
      </c>
      <c r="H76" s="183">
        <f t="shared" si="10"/>
        <v>19.480922803904168</v>
      </c>
      <c r="I76" s="182">
        <v>2.0714285714285716</v>
      </c>
      <c r="J76" s="183">
        <f t="shared" si="10"/>
        <v>-19.450310559006208</v>
      </c>
      <c r="K76" s="182">
        <v>1.8748913987836664</v>
      </c>
      <c r="L76" s="183">
        <f t="shared" si="11"/>
        <v>-0.19653717264490522</v>
      </c>
      <c r="M76" s="182">
        <v>1.8297297297297297</v>
      </c>
      <c r="N76" s="183">
        <f t="shared" si="12"/>
        <v>-4.5161669053936704E-2</v>
      </c>
      <c r="O76" s="183">
        <f>IFERROR(M76-C76,"-")</f>
        <v>-0.6016988416988418</v>
      </c>
    </row>
    <row r="77" spans="1:16" x14ac:dyDescent="0.25">
      <c r="A77" s="1">
        <v>3</v>
      </c>
      <c r="B77" s="112" t="s">
        <v>71</v>
      </c>
      <c r="C77" s="182">
        <v>1.8187772925764192</v>
      </c>
      <c r="D77" s="183">
        <v>-0.47069639163410693</v>
      </c>
      <c r="E77" s="182">
        <v>1.9776119402985075</v>
      </c>
      <c r="F77" s="183">
        <f t="shared" si="10"/>
        <v>0.15883464772208833</v>
      </c>
      <c r="G77" s="182">
        <v>7.75</v>
      </c>
      <c r="H77" s="183">
        <f t="shared" si="10"/>
        <v>5.7723880597014929</v>
      </c>
      <c r="I77" s="182">
        <v>1.4814814814814814</v>
      </c>
      <c r="J77" s="183">
        <f t="shared" si="10"/>
        <v>-6.268518518518519</v>
      </c>
      <c r="K77" s="182">
        <v>1.7829880043620501</v>
      </c>
      <c r="L77" s="183">
        <f t="shared" si="11"/>
        <v>0.30150652288056867</v>
      </c>
      <c r="M77" s="182">
        <v>1.7684271619268717</v>
      </c>
      <c r="N77" s="183">
        <f t="shared" si="12"/>
        <v>-1.4560842435178412E-2</v>
      </c>
      <c r="O77" s="183">
        <f t="shared" ref="O77:O79" si="14">IFERROR(M77-C77,"-")</f>
        <v>-5.035013064954752E-2</v>
      </c>
    </row>
    <row r="78" spans="1:16" x14ac:dyDescent="0.25">
      <c r="A78" s="1">
        <v>4</v>
      </c>
      <c r="B78" s="112" t="s">
        <v>73</v>
      </c>
      <c r="C78" s="182">
        <v>3.0558375634517767</v>
      </c>
      <c r="D78" s="183">
        <v>0.981187485691279</v>
      </c>
      <c r="E78" s="182" t="s">
        <v>212</v>
      </c>
      <c r="F78" s="183" t="str">
        <f>IFERROR(E78-C78,"-")</f>
        <v>-</v>
      </c>
      <c r="G78" s="182">
        <v>8.0615384615384613</v>
      </c>
      <c r="H78" s="183" t="str">
        <f>IFERROR(G78-E78,"-")</f>
        <v>-</v>
      </c>
      <c r="I78" s="182">
        <v>1.7333333333333334</v>
      </c>
      <c r="J78" s="183">
        <f>IFERROR(I78-G78,"-")</f>
        <v>-6.3282051282051279</v>
      </c>
      <c r="K78" s="182">
        <v>1.6107336956521738</v>
      </c>
      <c r="L78" s="183">
        <f>IFERROR(K78-I78,"-")</f>
        <v>-0.12259963768115956</v>
      </c>
      <c r="M78" s="182">
        <v>1.5257731958762886</v>
      </c>
      <c r="N78" s="183">
        <f>IFERROR(M78-K78,"-")</f>
        <v>-8.4960499775885268E-2</v>
      </c>
      <c r="O78" s="183">
        <f t="shared" si="14"/>
        <v>-1.5300643675754881</v>
      </c>
    </row>
    <row r="79" spans="1:16" x14ac:dyDescent="0.25">
      <c r="A79" s="1">
        <v>5</v>
      </c>
      <c r="B79" s="112" t="s">
        <v>75</v>
      </c>
      <c r="C79" s="182">
        <v>2.0534883720930233</v>
      </c>
      <c r="D79" s="183">
        <v>9.2178848283499537E-2</v>
      </c>
      <c r="E79" s="182" t="s">
        <v>212</v>
      </c>
      <c r="F79" s="183" t="str">
        <f t="shared" ref="F79:J87" si="15">IFERROR(E79-C79,"-")</f>
        <v>-</v>
      </c>
      <c r="G79" s="182">
        <v>2.546875</v>
      </c>
      <c r="H79" s="183" t="str">
        <f t="shared" si="15"/>
        <v>-</v>
      </c>
      <c r="I79" s="182">
        <v>1.8520000000000001</v>
      </c>
      <c r="J79" s="183">
        <f t="shared" si="15"/>
        <v>-0.69487499999999991</v>
      </c>
      <c r="K79" s="182">
        <v>1.7168525402726147</v>
      </c>
      <c r="L79" s="183">
        <f t="shared" ref="L79:L87" si="16">IFERROR(K79-I79,"-")</f>
        <v>-0.1351474597273854</v>
      </c>
      <c r="M79" s="182">
        <v>2.0689013035381749</v>
      </c>
      <c r="N79" s="183">
        <f t="shared" ref="N79" si="17">IFERROR(M79-K79,"-")</f>
        <v>0.35204876326556023</v>
      </c>
      <c r="O79" s="183">
        <f t="shared" si="14"/>
        <v>1.5412931445151656E-2</v>
      </c>
    </row>
    <row r="80" spans="1:16" x14ac:dyDescent="0.25">
      <c r="A80" s="1">
        <v>6</v>
      </c>
      <c r="B80" s="112" t="s">
        <v>77</v>
      </c>
      <c r="C80" s="182">
        <v>2.1336898395721926</v>
      </c>
      <c r="D80" s="183">
        <v>-8.8532382650029717E-2</v>
      </c>
      <c r="E80" s="182" t="s">
        <v>212</v>
      </c>
      <c r="F80" s="183" t="str">
        <f t="shared" si="15"/>
        <v>-</v>
      </c>
      <c r="G80" s="182">
        <v>2.146276595744681</v>
      </c>
      <c r="H80" s="183" t="str">
        <f t="shared" si="15"/>
        <v>-</v>
      </c>
      <c r="I80" s="182">
        <v>1.7186440677966102</v>
      </c>
      <c r="J80" s="183">
        <f t="shared" si="15"/>
        <v>-0.42763252794807083</v>
      </c>
      <c r="K80" s="182">
        <v>1.495353159851301</v>
      </c>
      <c r="L80" s="183">
        <f t="shared" si="16"/>
        <v>-0.22329090794530915</v>
      </c>
      <c r="M80" s="182"/>
      <c r="N80" s="183"/>
      <c r="O80" s="183"/>
    </row>
    <row r="81" spans="1:16" x14ac:dyDescent="0.25">
      <c r="A81" s="1">
        <v>7</v>
      </c>
      <c r="B81" s="112" t="s">
        <v>79</v>
      </c>
      <c r="C81" s="182">
        <v>2.2923832923832923</v>
      </c>
      <c r="D81" s="183">
        <v>-0.44630283900356904</v>
      </c>
      <c r="E81" s="182" t="s">
        <v>212</v>
      </c>
      <c r="F81" s="183" t="str">
        <f t="shared" si="15"/>
        <v>-</v>
      </c>
      <c r="G81" s="182">
        <v>2.2857142857142856</v>
      </c>
      <c r="H81" s="183" t="str">
        <f t="shared" si="15"/>
        <v>-</v>
      </c>
      <c r="I81" s="182">
        <v>1.7058823529411764</v>
      </c>
      <c r="J81" s="183">
        <f t="shared" si="15"/>
        <v>-0.57983193277310918</v>
      </c>
      <c r="K81" s="182">
        <v>1.7166186359269933</v>
      </c>
      <c r="L81" s="183">
        <f t="shared" si="16"/>
        <v>1.0736282985816858E-2</v>
      </c>
      <c r="M81" s="182"/>
      <c r="N81" s="183"/>
      <c r="O81" s="183"/>
    </row>
    <row r="82" spans="1:16" x14ac:dyDescent="0.25">
      <c r="A82" s="1">
        <v>8</v>
      </c>
      <c r="B82" s="112" t="s">
        <v>81</v>
      </c>
      <c r="C82" s="182">
        <v>2.0317948717948719</v>
      </c>
      <c r="D82" s="183">
        <v>-1.0919707634915006</v>
      </c>
      <c r="E82" s="182">
        <v>2.8</v>
      </c>
      <c r="F82" s="183">
        <f t="shared" si="15"/>
        <v>0.76820512820512787</v>
      </c>
      <c r="G82" s="182">
        <v>2.3372549019607844</v>
      </c>
      <c r="H82" s="183">
        <f t="shared" si="15"/>
        <v>-0.46274509803921537</v>
      </c>
      <c r="I82" s="182">
        <v>2.0665110851808635</v>
      </c>
      <c r="J82" s="183">
        <f t="shared" si="15"/>
        <v>-0.27074381677992099</v>
      </c>
      <c r="K82" s="182">
        <v>1.632882882882883</v>
      </c>
      <c r="L82" s="183">
        <f t="shared" si="16"/>
        <v>-0.43362820229798049</v>
      </c>
      <c r="M82" s="182"/>
      <c r="N82" s="183"/>
      <c r="O82" s="183"/>
    </row>
    <row r="83" spans="1:16" x14ac:dyDescent="0.25">
      <c r="A83" s="1">
        <v>9</v>
      </c>
      <c r="B83" s="112" t="s">
        <v>83</v>
      </c>
      <c r="C83" s="182">
        <v>2.2933333333333334</v>
      </c>
      <c r="D83" s="183">
        <v>-0.77417721518987337</v>
      </c>
      <c r="E83" s="182">
        <v>4.5466666666666669</v>
      </c>
      <c r="F83" s="183">
        <f t="shared" si="15"/>
        <v>2.2533333333333334</v>
      </c>
      <c r="G83" s="182">
        <v>2.653250773993808</v>
      </c>
      <c r="H83" s="183">
        <f t="shared" si="15"/>
        <v>-1.8934158926728588</v>
      </c>
      <c r="I83" s="182">
        <v>1.4929577464788732</v>
      </c>
      <c r="J83" s="183">
        <f t="shared" si="15"/>
        <v>-1.1602930275149348</v>
      </c>
      <c r="K83" s="182">
        <v>1.6341991341991342</v>
      </c>
      <c r="L83" s="183">
        <f t="shared" si="16"/>
        <v>0.14124138772026096</v>
      </c>
      <c r="M83" s="182"/>
      <c r="N83" s="183"/>
      <c r="O83" s="183"/>
    </row>
    <row r="84" spans="1:16" x14ac:dyDescent="0.25">
      <c r="A84" s="1">
        <v>10</v>
      </c>
      <c r="B84" s="112" t="s">
        <v>85</v>
      </c>
      <c r="C84" s="182">
        <v>2.3084745762711862</v>
      </c>
      <c r="D84" s="183">
        <v>-0.31916008415035924</v>
      </c>
      <c r="E84" s="182">
        <v>4.7415730337078648</v>
      </c>
      <c r="F84" s="183">
        <f t="shared" si="15"/>
        <v>2.4330984574366785</v>
      </c>
      <c r="G84" s="182">
        <v>2.3313782991202348</v>
      </c>
      <c r="H84" s="183">
        <f t="shared" si="15"/>
        <v>-2.41019473458763</v>
      </c>
      <c r="I84" s="182">
        <v>1.4381188118811881</v>
      </c>
      <c r="J84" s="183">
        <f t="shared" si="15"/>
        <v>-0.89325948723904669</v>
      </c>
      <c r="K84" s="182">
        <v>1.807511737089202</v>
      </c>
      <c r="L84" s="183">
        <f t="shared" si="16"/>
        <v>0.36939292520801392</v>
      </c>
      <c r="M84" s="182"/>
      <c r="N84" s="183"/>
      <c r="O84" s="183"/>
    </row>
    <row r="85" spans="1:16" x14ac:dyDescent="0.25">
      <c r="A85" s="1">
        <v>11</v>
      </c>
      <c r="B85" s="112" t="s">
        <v>87</v>
      </c>
      <c r="C85" s="182">
        <v>2.0837563451776648</v>
      </c>
      <c r="D85" s="183">
        <v>0.23918705678815178</v>
      </c>
      <c r="E85" s="182">
        <v>6.612903225806452</v>
      </c>
      <c r="F85" s="183">
        <f t="shared" si="15"/>
        <v>4.5291468806287867</v>
      </c>
      <c r="G85" s="182">
        <v>3.3333333333333335</v>
      </c>
      <c r="H85" s="183">
        <f t="shared" si="15"/>
        <v>-3.2795698924731185</v>
      </c>
      <c r="I85" s="182">
        <v>6.9090909090909092</v>
      </c>
      <c r="J85" s="183">
        <f t="shared" si="15"/>
        <v>3.5757575757575757</v>
      </c>
      <c r="K85" s="182">
        <v>1.6537467700258397</v>
      </c>
      <c r="L85" s="183">
        <f t="shared" si="16"/>
        <v>-5.2553441390650697</v>
      </c>
      <c r="M85" s="182"/>
      <c r="N85" s="183"/>
      <c r="O85" s="183"/>
    </row>
    <row r="86" spans="1:16" x14ac:dyDescent="0.25">
      <c r="A86" s="1">
        <v>12</v>
      </c>
      <c r="B86" s="112" t="s">
        <v>89</v>
      </c>
      <c r="C86" s="182">
        <v>1.8614864864864864</v>
      </c>
      <c r="D86" s="183">
        <v>0.17304205946337903</v>
      </c>
      <c r="E86" s="182" t="s">
        <v>212</v>
      </c>
      <c r="F86" s="183" t="str">
        <f t="shared" si="15"/>
        <v>-</v>
      </c>
      <c r="G86" s="182">
        <v>3.4153846153846152</v>
      </c>
      <c r="H86" s="183" t="str">
        <f t="shared" si="15"/>
        <v>-</v>
      </c>
      <c r="I86" s="182">
        <v>1.6974025974025975</v>
      </c>
      <c r="J86" s="183">
        <f t="shared" si="15"/>
        <v>-1.7179820179820178</v>
      </c>
      <c r="K86" s="182">
        <v>1.5575515635395876</v>
      </c>
      <c r="L86" s="183">
        <f t="shared" si="16"/>
        <v>-0.1398510338630099</v>
      </c>
      <c r="M86" s="182"/>
      <c r="N86" s="183"/>
      <c r="O86" s="183"/>
    </row>
    <row r="87" spans="1:16" ht="15.75" x14ac:dyDescent="0.25">
      <c r="B87" s="115" t="s">
        <v>26</v>
      </c>
      <c r="C87" s="184">
        <v>2.1805181695827724</v>
      </c>
      <c r="D87" s="185">
        <v>-0.35337430944926407</v>
      </c>
      <c r="E87" s="184">
        <v>3.017490952955368</v>
      </c>
      <c r="F87" s="185">
        <f t="shared" si="15"/>
        <v>0.83697278337259551</v>
      </c>
      <c r="G87" s="184">
        <v>2.8944099378881987</v>
      </c>
      <c r="H87" s="185">
        <f t="shared" si="15"/>
        <v>-0.12308101506716929</v>
      </c>
      <c r="I87" s="184">
        <v>1.9886201991465149</v>
      </c>
      <c r="J87" s="185">
        <f t="shared" si="15"/>
        <v>-0.90578973874168378</v>
      </c>
      <c r="K87" s="184">
        <v>1.6990074944298157</v>
      </c>
      <c r="L87" s="185">
        <f t="shared" si="16"/>
        <v>-0.2896127047166992</v>
      </c>
      <c r="M87" s="184">
        <v>1.7568961072441351</v>
      </c>
      <c r="N87" s="185">
        <v>-6.7586893595905639E-3</v>
      </c>
      <c r="O87" s="185">
        <v>-0.48530807900105932</v>
      </c>
    </row>
    <row r="88" spans="1:16" ht="6" customHeight="1" x14ac:dyDescent="0.25"/>
    <row r="89" spans="1:16" x14ac:dyDescent="0.25">
      <c r="B89" s="103" t="s">
        <v>51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0" t="s">
        <v>271</v>
      </c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1" t="s">
        <v>100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101</v>
      </c>
    </row>
    <row r="94" spans="1:16" ht="22.5" thickTop="1" thickBot="1" x14ac:dyDescent="0.3">
      <c r="B94" s="119" t="s">
        <v>102</v>
      </c>
      <c r="C94" s="349" t="s">
        <v>103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2019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65</v>
      </c>
      <c r="D96" s="110" t="str">
        <f>CONCATENATE("dif ",RIGHT(2019,2),"/",RIGHT(2018,2))</f>
        <v>dif 19/18</v>
      </c>
      <c r="E96" s="111" t="s">
        <v>65</v>
      </c>
      <c r="F96" s="110" t="str">
        <f>CONCATENATE("dif ",RIGHT(E95,2),"/",RIGHT(C95,2))</f>
        <v>dif 20/19</v>
      </c>
      <c r="G96" s="111" t="s">
        <v>65</v>
      </c>
      <c r="H96" s="110" t="str">
        <f>CONCATENATE("dif ",RIGHT(G95,2),"/",RIGHT(E95,2))</f>
        <v>dif 21/20</v>
      </c>
      <c r="I96" s="111" t="s">
        <v>65</v>
      </c>
      <c r="J96" s="110" t="str">
        <f>CONCATENATE("dif ",RIGHT(I95,2),"/",RIGHT(G95,2))</f>
        <v>dif 22/21</v>
      </c>
      <c r="K96" s="111" t="s">
        <v>65</v>
      </c>
      <c r="L96" s="110" t="str">
        <f>CONCATENATE("dif ",RIGHT(K95,2),"/",RIGHT(I95,2))</f>
        <v>dif 23/22</v>
      </c>
      <c r="M96" s="111" t="s">
        <v>65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67</v>
      </c>
      <c r="C97" s="182">
        <v>5.5732436472346789</v>
      </c>
      <c r="D97" s="183">
        <v>-0.31763148616980352</v>
      </c>
      <c r="E97" s="182">
        <v>5.9151985667363389</v>
      </c>
      <c r="F97" s="183">
        <f t="shared" ref="F97:J99" si="18">IFERROR(E97-C97,"-")</f>
        <v>0.34195491950166002</v>
      </c>
      <c r="G97" s="182">
        <v>4.9897750511247443</v>
      </c>
      <c r="H97" s="183">
        <f t="shared" si="18"/>
        <v>-0.92542351561159464</v>
      </c>
      <c r="I97" s="182">
        <v>5.4038301415487098</v>
      </c>
      <c r="J97" s="183">
        <f t="shared" si="18"/>
        <v>0.41405509042396549</v>
      </c>
      <c r="K97" s="182">
        <v>3.2751599767306572</v>
      </c>
      <c r="L97" s="183">
        <f t="shared" ref="L97:L99" si="19">IFERROR(K97-I97,"-")</f>
        <v>-2.1286701648180526</v>
      </c>
      <c r="M97" s="182">
        <v>5.1177835051546392</v>
      </c>
      <c r="N97" s="183">
        <f t="shared" ref="N97:N99" si="20">IFERROR(M97-K97,"-")</f>
        <v>1.842623528423982</v>
      </c>
      <c r="O97" s="183">
        <f t="shared" ref="O97" si="21">IFERROR(M97-C97,"-")</f>
        <v>-0.45546014208003971</v>
      </c>
    </row>
    <row r="98" spans="2:15" x14ac:dyDescent="0.25">
      <c r="B98" s="112" t="s">
        <v>69</v>
      </c>
      <c r="C98" s="182">
        <v>5.7500799999999996</v>
      </c>
      <c r="D98" s="183">
        <v>0.11713116829340375</v>
      </c>
      <c r="E98" s="182">
        <v>4.6653090560613322</v>
      </c>
      <c r="F98" s="183">
        <f t="shared" si="18"/>
        <v>-1.0847709439386675</v>
      </c>
      <c r="G98" s="182">
        <v>4.9833333333333334</v>
      </c>
      <c r="H98" s="183">
        <f t="shared" si="18"/>
        <v>0.31802427727200122</v>
      </c>
      <c r="I98" s="182">
        <v>4.7217228464419474</v>
      </c>
      <c r="J98" s="183">
        <f t="shared" si="18"/>
        <v>-0.261610486891386</v>
      </c>
      <c r="K98" s="182">
        <v>4.4274415405777168</v>
      </c>
      <c r="L98" s="183">
        <f t="shared" si="19"/>
        <v>-0.29428130586423062</v>
      </c>
      <c r="M98" s="182">
        <v>4.3072524044710168</v>
      </c>
      <c r="N98" s="183">
        <f t="shared" si="20"/>
        <v>-0.12018913610670001</v>
      </c>
      <c r="O98" s="183">
        <f>IFERROR(M98-C98,"-")</f>
        <v>-1.4428275955289829</v>
      </c>
    </row>
    <row r="99" spans="2:15" x14ac:dyDescent="0.25">
      <c r="B99" s="112" t="s">
        <v>71</v>
      </c>
      <c r="C99" s="182">
        <v>5.850066577896138</v>
      </c>
      <c r="D99" s="183">
        <v>0.79578462796201421</v>
      </c>
      <c r="E99" s="182">
        <v>8.1109550561797761</v>
      </c>
      <c r="F99" s="183">
        <f t="shared" si="18"/>
        <v>2.260888478283638</v>
      </c>
      <c r="G99" s="182">
        <v>4.7155688622754495</v>
      </c>
      <c r="H99" s="183">
        <f t="shared" si="18"/>
        <v>-3.3953861939043266</v>
      </c>
      <c r="I99" s="182">
        <v>4.9037656903765692</v>
      </c>
      <c r="J99" s="183">
        <f t="shared" si="18"/>
        <v>0.18819682810111971</v>
      </c>
      <c r="K99" s="182">
        <v>4.5472770795930577</v>
      </c>
      <c r="L99" s="183">
        <f t="shared" si="19"/>
        <v>-0.35648861078351146</v>
      </c>
      <c r="M99" s="182">
        <v>4.484695310306094</v>
      </c>
      <c r="N99" s="183">
        <f t="shared" si="20"/>
        <v>-6.2581769286963684E-2</v>
      </c>
      <c r="O99" s="183">
        <f t="shared" ref="O99:O101" si="22">IFERROR(M99-C99,"-")</f>
        <v>-1.365371267590044</v>
      </c>
    </row>
    <row r="100" spans="2:15" x14ac:dyDescent="0.25">
      <c r="B100" s="112" t="s">
        <v>73</v>
      </c>
      <c r="C100" s="182">
        <v>5.3364279398762156</v>
      </c>
      <c r="D100" s="183">
        <v>-0.60602103971562116</v>
      </c>
      <c r="E100" s="182" t="s">
        <v>212</v>
      </c>
      <c r="F100" s="183" t="str">
        <f>IFERROR(E100-C100,"-")</f>
        <v>-</v>
      </c>
      <c r="G100" s="182">
        <v>6.4630872483221475</v>
      </c>
      <c r="H100" s="183" t="str">
        <f>IFERROR(G100-E100,"-")</f>
        <v>-</v>
      </c>
      <c r="I100" s="182">
        <v>4.0942293644996344</v>
      </c>
      <c r="J100" s="183">
        <f>IFERROR(I100-G100,"-")</f>
        <v>-2.3688578838225132</v>
      </c>
      <c r="K100" s="182">
        <v>3.8825409508589694</v>
      </c>
      <c r="L100" s="183">
        <f>IFERROR(K100-I100,"-")</f>
        <v>-0.21168841364066493</v>
      </c>
      <c r="M100" s="182">
        <v>4.6696662917135354</v>
      </c>
      <c r="N100" s="183">
        <f>IFERROR(M100-K100,"-")</f>
        <v>0.78712534085456598</v>
      </c>
      <c r="O100" s="183">
        <f t="shared" si="22"/>
        <v>-0.66676164816268013</v>
      </c>
    </row>
    <row r="101" spans="2:15" x14ac:dyDescent="0.25">
      <c r="B101" s="112" t="s">
        <v>75</v>
      </c>
      <c r="C101" s="182">
        <v>5.2955876610698942</v>
      </c>
      <c r="D101" s="183">
        <v>-0.44713289520998423</v>
      </c>
      <c r="E101" s="182" t="s">
        <v>212</v>
      </c>
      <c r="F101" s="183" t="str">
        <f t="shared" ref="F101:J109" si="23">IFERROR(E101-C101,"-")</f>
        <v>-</v>
      </c>
      <c r="G101" s="182">
        <v>3.2746113989637307</v>
      </c>
      <c r="H101" s="183" t="str">
        <f t="shared" si="23"/>
        <v>-</v>
      </c>
      <c r="I101" s="182">
        <v>5.09784324039979</v>
      </c>
      <c r="J101" s="183">
        <f t="shared" si="23"/>
        <v>1.8232318414360593</v>
      </c>
      <c r="K101" s="182">
        <v>4.569230769230769</v>
      </c>
      <c r="L101" s="183">
        <f t="shared" ref="L101:L109" si="24">IFERROR(K101-I101,"-")</f>
        <v>-0.52861247116902099</v>
      </c>
      <c r="M101" s="182">
        <v>5.1427406199021206</v>
      </c>
      <c r="N101" s="183">
        <f t="shared" ref="N101" si="25">IFERROR(M101-K101,"-")</f>
        <v>0.57350985067135163</v>
      </c>
      <c r="O101" s="183">
        <f t="shared" si="22"/>
        <v>-0.15284704116777359</v>
      </c>
    </row>
    <row r="102" spans="2:15" x14ac:dyDescent="0.25">
      <c r="B102" s="112" t="s">
        <v>77</v>
      </c>
      <c r="C102" s="182">
        <v>6.3745901639344265</v>
      </c>
      <c r="D102" s="183">
        <v>0.17893799002138255</v>
      </c>
      <c r="E102" s="182" t="s">
        <v>212</v>
      </c>
      <c r="F102" s="183" t="str">
        <f t="shared" si="23"/>
        <v>-</v>
      </c>
      <c r="G102" s="182">
        <v>4.2829545454545457</v>
      </c>
      <c r="H102" s="183" t="str">
        <f t="shared" si="23"/>
        <v>-</v>
      </c>
      <c r="I102" s="182">
        <v>5.2487437185929648</v>
      </c>
      <c r="J102" s="183">
        <f t="shared" si="23"/>
        <v>0.96578917313841917</v>
      </c>
      <c r="K102" s="182">
        <v>5.2122699386503069</v>
      </c>
      <c r="L102" s="183">
        <f t="shared" si="24"/>
        <v>-3.6473779942657991E-2</v>
      </c>
      <c r="M102" s="182"/>
      <c r="N102" s="183"/>
      <c r="O102" s="183"/>
    </row>
    <row r="103" spans="2:15" x14ac:dyDescent="0.25">
      <c r="B103" s="112" t="s">
        <v>79</v>
      </c>
      <c r="C103" s="182">
        <v>6.6607393542349085</v>
      </c>
      <c r="D103" s="183">
        <v>0.21276513692367427</v>
      </c>
      <c r="E103" s="182" t="s">
        <v>212</v>
      </c>
      <c r="F103" s="183" t="str">
        <f t="shared" si="23"/>
        <v>-</v>
      </c>
      <c r="G103" s="182">
        <v>5.9607458292443569</v>
      </c>
      <c r="H103" s="183" t="str">
        <f t="shared" si="23"/>
        <v>-</v>
      </c>
      <c r="I103" s="182">
        <v>5.6604189636163174</v>
      </c>
      <c r="J103" s="183">
        <f t="shared" si="23"/>
        <v>-0.30032686562803956</v>
      </c>
      <c r="K103" s="182">
        <v>5.3610354223433241</v>
      </c>
      <c r="L103" s="183">
        <f t="shared" si="24"/>
        <v>-0.29938354127299327</v>
      </c>
      <c r="M103" s="182"/>
      <c r="N103" s="183"/>
      <c r="O103" s="183"/>
    </row>
    <row r="104" spans="2:15" x14ac:dyDescent="0.25">
      <c r="B104" s="112" t="s">
        <v>81</v>
      </c>
      <c r="C104" s="182">
        <v>6.0082796688132474</v>
      </c>
      <c r="D104" s="183">
        <v>-0.55812959759601899</v>
      </c>
      <c r="E104" s="182">
        <v>6.9090909090909092</v>
      </c>
      <c r="F104" s="183">
        <f t="shared" si="23"/>
        <v>0.9008112402776618</v>
      </c>
      <c r="G104" s="182">
        <v>5.4294294294294296</v>
      </c>
      <c r="H104" s="183">
        <f t="shared" si="23"/>
        <v>-1.4796614796614795</v>
      </c>
      <c r="I104" s="182">
        <v>5.3613793103448275</v>
      </c>
      <c r="J104" s="183">
        <f t="shared" si="23"/>
        <v>-6.8050119084602123E-2</v>
      </c>
      <c r="K104" s="182">
        <v>5.371587743732591</v>
      </c>
      <c r="L104" s="183">
        <f t="shared" si="24"/>
        <v>1.0208433387763449E-2</v>
      </c>
      <c r="M104" s="182"/>
      <c r="N104" s="183"/>
      <c r="O104" s="183"/>
    </row>
    <row r="105" spans="2:15" x14ac:dyDescent="0.25">
      <c r="B105" s="112" t="s">
        <v>83</v>
      </c>
      <c r="C105" s="182">
        <v>6.7056151940545003</v>
      </c>
      <c r="D105" s="183">
        <v>-3.7622593591845721E-2</v>
      </c>
      <c r="E105" s="182">
        <v>5.2307692307692308</v>
      </c>
      <c r="F105" s="183">
        <f t="shared" si="23"/>
        <v>-1.4748459632852695</v>
      </c>
      <c r="G105" s="182">
        <v>6.0605693519079349</v>
      </c>
      <c r="H105" s="183">
        <f t="shared" si="23"/>
        <v>0.82980012113870405</v>
      </c>
      <c r="I105" s="182">
        <v>4.4908606245239913</v>
      </c>
      <c r="J105" s="183">
        <f t="shared" si="23"/>
        <v>-1.5697087273839436</v>
      </c>
      <c r="K105" s="182">
        <v>5.2441571357533565</v>
      </c>
      <c r="L105" s="183">
        <f t="shared" si="24"/>
        <v>0.75329651122936525</v>
      </c>
      <c r="M105" s="182"/>
      <c r="N105" s="183"/>
      <c r="O105" s="183"/>
    </row>
    <row r="106" spans="2:15" x14ac:dyDescent="0.25">
      <c r="B106" s="112" t="s">
        <v>85</v>
      </c>
      <c r="C106" s="182">
        <v>5.5875980575270825</v>
      </c>
      <c r="D106" s="183">
        <v>-0.26149157832725933</v>
      </c>
      <c r="E106" s="182">
        <v>3.4464285714285716</v>
      </c>
      <c r="F106" s="183">
        <f t="shared" si="23"/>
        <v>-2.1411694860985109</v>
      </c>
      <c r="G106" s="182">
        <v>4.8672911787665889</v>
      </c>
      <c r="H106" s="183">
        <f t="shared" si="23"/>
        <v>1.4208626073380173</v>
      </c>
      <c r="I106" s="182">
        <v>4.5062972292191432</v>
      </c>
      <c r="J106" s="183">
        <f t="shared" si="23"/>
        <v>-0.36099394954744568</v>
      </c>
      <c r="K106" s="182">
        <v>4.8353948620361562</v>
      </c>
      <c r="L106" s="183">
        <f t="shared" si="24"/>
        <v>0.32909763281701299</v>
      </c>
      <c r="M106" s="182"/>
      <c r="N106" s="183"/>
      <c r="O106" s="183"/>
    </row>
    <row r="107" spans="2:15" x14ac:dyDescent="0.25">
      <c r="B107" s="112" t="s">
        <v>87</v>
      </c>
      <c r="C107" s="182">
        <v>5.4279442148760326</v>
      </c>
      <c r="D107" s="183">
        <v>-0.38506836030166003</v>
      </c>
      <c r="E107" s="182">
        <v>5.1565934065934069</v>
      </c>
      <c r="F107" s="183">
        <f t="shared" si="23"/>
        <v>-0.2713508082826257</v>
      </c>
      <c r="G107" s="182">
        <v>5.5483870967741939</v>
      </c>
      <c r="H107" s="183">
        <f t="shared" si="23"/>
        <v>0.39179369018078702</v>
      </c>
      <c r="I107" s="182">
        <v>4.0623314354210365</v>
      </c>
      <c r="J107" s="183">
        <f t="shared" si="23"/>
        <v>-1.4860556613531575</v>
      </c>
      <c r="K107" s="182">
        <v>4.9761243753470294</v>
      </c>
      <c r="L107" s="183">
        <f t="shared" si="24"/>
        <v>0.91379293992599298</v>
      </c>
      <c r="M107" s="182"/>
      <c r="N107" s="183"/>
      <c r="O107" s="183"/>
    </row>
    <row r="108" spans="2:15" x14ac:dyDescent="0.25">
      <c r="B108" s="112" t="s">
        <v>89</v>
      </c>
      <c r="C108" s="182">
        <v>6.6534526854219953</v>
      </c>
      <c r="D108" s="183">
        <v>1.1422091199925726</v>
      </c>
      <c r="E108" s="182">
        <v>6.4270386266094421</v>
      </c>
      <c r="F108" s="183">
        <f t="shared" si="23"/>
        <v>-0.22641405881255317</v>
      </c>
      <c r="G108" s="182">
        <v>6.0665198237885463</v>
      </c>
      <c r="H108" s="183">
        <f t="shared" si="23"/>
        <v>-0.36051880282089588</v>
      </c>
      <c r="I108" s="182">
        <v>4.3915942028985508</v>
      </c>
      <c r="J108" s="183">
        <f t="shared" si="23"/>
        <v>-1.6749256208899954</v>
      </c>
      <c r="K108" s="182">
        <v>4.5345122646891047</v>
      </c>
      <c r="L108" s="183">
        <f t="shared" si="24"/>
        <v>0.14291806179055389</v>
      </c>
      <c r="M108" s="182"/>
      <c r="N108" s="183"/>
      <c r="O108" s="183"/>
    </row>
    <row r="109" spans="2:15" ht="15.75" x14ac:dyDescent="0.25">
      <c r="B109" s="115" t="s">
        <v>26</v>
      </c>
      <c r="C109" s="184">
        <v>5.8963172968438107</v>
      </c>
      <c r="D109" s="185">
        <v>1.4175550313971108E-2</v>
      </c>
      <c r="E109" s="184">
        <v>5.6659218962502429</v>
      </c>
      <c r="F109" s="185">
        <f t="shared" si="23"/>
        <v>-0.23039540059356778</v>
      </c>
      <c r="G109" s="184">
        <v>5.3563868253237787</v>
      </c>
      <c r="H109" s="185">
        <f t="shared" si="23"/>
        <v>-0.30953507092646415</v>
      </c>
      <c r="I109" s="184">
        <v>4.7475233147245799</v>
      </c>
      <c r="J109" s="185">
        <f t="shared" si="23"/>
        <v>-0.60886351059919885</v>
      </c>
      <c r="K109" s="184">
        <v>4.5866218139474704</v>
      </c>
      <c r="L109" s="185">
        <f t="shared" si="24"/>
        <v>-0.16090150077710952</v>
      </c>
      <c r="M109" s="184">
        <v>4.6871747579210856</v>
      </c>
      <c r="N109" s="185">
        <v>0.60179914887447072</v>
      </c>
      <c r="O109" s="185">
        <v>-0.90804061396922453</v>
      </c>
    </row>
    <row r="110" spans="2:15" ht="6" customHeight="1" x14ac:dyDescent="0.25"/>
    <row r="111" spans="2:15" x14ac:dyDescent="0.25">
      <c r="B111" s="103" t="s">
        <v>51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300" t="s">
        <v>272</v>
      </c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1" t="s">
        <v>104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105</v>
      </c>
    </row>
    <row r="116" spans="1:16" ht="22.5" thickTop="1" thickBot="1" x14ac:dyDescent="0.3">
      <c r="B116" s="119" t="str">
        <f>C116</f>
        <v>Reino Unido</v>
      </c>
      <c r="C116" s="349" t="s">
        <v>106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2019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65</v>
      </c>
      <c r="D118" s="110" t="str">
        <f>CONCATENATE("dif ",RIGHT(2019,2),"/",RIGHT(2018,2))</f>
        <v>dif 19/18</v>
      </c>
      <c r="E118" s="111" t="s">
        <v>65</v>
      </c>
      <c r="F118" s="110" t="str">
        <f>CONCATENATE("dif ",RIGHT(E117,2),"/",RIGHT(C117,2))</f>
        <v>dif 20/19</v>
      </c>
      <c r="G118" s="111" t="s">
        <v>65</v>
      </c>
      <c r="H118" s="110" t="str">
        <f>CONCATENATE("dif ",RIGHT(G117,2),"/",RIGHT(E117,2))</f>
        <v>dif 21/20</v>
      </c>
      <c r="I118" s="111" t="s">
        <v>65</v>
      </c>
      <c r="J118" s="110" t="str">
        <f>CONCATENATE("dif ",RIGHT(I117,2),"/",RIGHT(G117,2))</f>
        <v>dif 22/21</v>
      </c>
      <c r="K118" s="111" t="s">
        <v>65</v>
      </c>
      <c r="L118" s="110" t="str">
        <f>CONCATENATE("dif ",RIGHT(K117,2),"/",RIGHT(I117,2))</f>
        <v>dif 23/22</v>
      </c>
      <c r="M118" s="111" t="s">
        <v>65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67</v>
      </c>
      <c r="C119" s="182">
        <v>6.6101123595505618</v>
      </c>
      <c r="D119" s="183">
        <v>-0.33946747238221153</v>
      </c>
      <c r="E119" s="182">
        <v>6.18075117370892</v>
      </c>
      <c r="F119" s="183">
        <f t="shared" ref="F119:J121" si="26">IFERROR(E119-C119,"-")</f>
        <v>-0.42936118584164173</v>
      </c>
      <c r="G119" s="182">
        <v>5.6842105263157894</v>
      </c>
      <c r="H119" s="183">
        <f t="shared" si="26"/>
        <v>-0.49654064739313064</v>
      </c>
      <c r="I119" s="182">
        <v>6.4737654320987659</v>
      </c>
      <c r="J119" s="183">
        <f t="shared" si="26"/>
        <v>0.78955490578297649</v>
      </c>
      <c r="K119" s="182">
        <v>4.9533404029692472</v>
      </c>
      <c r="L119" s="183">
        <f t="shared" ref="L119:L121" si="27">IFERROR(K119-I119,"-")</f>
        <v>-1.5204250291295187</v>
      </c>
      <c r="M119" s="182">
        <v>6.1592148309705559</v>
      </c>
      <c r="N119" s="183">
        <f t="shared" ref="N119:N121" si="28">IFERROR(M119-K119,"-")</f>
        <v>1.2058744280013087</v>
      </c>
      <c r="O119" s="183">
        <f t="shared" ref="O119" si="29">IFERROR(M119-C119,"-")</f>
        <v>-0.45089752858000587</v>
      </c>
    </row>
    <row r="120" spans="1:16" x14ac:dyDescent="0.25">
      <c r="B120" s="112" t="s">
        <v>69</v>
      </c>
      <c r="C120" s="182">
        <v>6.1391018619934279</v>
      </c>
      <c r="D120" s="183">
        <v>0.14766717248593331</v>
      </c>
      <c r="E120" s="182">
        <v>5.253333333333333</v>
      </c>
      <c r="F120" s="183">
        <f t="shared" si="26"/>
        <v>-0.88576852866009492</v>
      </c>
      <c r="G120" s="182">
        <v>31</v>
      </c>
      <c r="H120" s="183">
        <f t="shared" si="26"/>
        <v>25.746666666666666</v>
      </c>
      <c r="I120" s="182">
        <v>6.0708245243128962</v>
      </c>
      <c r="J120" s="183">
        <f t="shared" si="26"/>
        <v>-24.929175475687103</v>
      </c>
      <c r="K120" s="182">
        <v>6.147023086269745</v>
      </c>
      <c r="L120" s="183">
        <f t="shared" si="27"/>
        <v>7.619856195684882E-2</v>
      </c>
      <c r="M120" s="182">
        <v>5.6794625719769671</v>
      </c>
      <c r="N120" s="183">
        <f t="shared" si="28"/>
        <v>-0.4675605142927779</v>
      </c>
      <c r="O120" s="183">
        <f>IFERROR(M120-C120,"-")</f>
        <v>-0.45963929001646076</v>
      </c>
    </row>
    <row r="121" spans="1:16" x14ac:dyDescent="0.25">
      <c r="B121" s="112" t="s">
        <v>71</v>
      </c>
      <c r="C121" s="182">
        <v>6.6970000000000001</v>
      </c>
      <c r="D121" s="183">
        <v>0.24226748971193413</v>
      </c>
      <c r="E121" s="182">
        <v>8.6840236686390533</v>
      </c>
      <c r="F121" s="183">
        <f t="shared" si="26"/>
        <v>1.9870236686390532</v>
      </c>
      <c r="G121" s="182">
        <v>11</v>
      </c>
      <c r="H121" s="183">
        <f t="shared" si="26"/>
        <v>2.3159763313609467</v>
      </c>
      <c r="I121" s="182">
        <v>6.4224548049476686</v>
      </c>
      <c r="J121" s="183">
        <f t="shared" si="26"/>
        <v>-4.5775451950523314</v>
      </c>
      <c r="K121" s="182">
        <v>5.8707926167209559</v>
      </c>
      <c r="L121" s="183">
        <f t="shared" si="27"/>
        <v>-0.55166218822671276</v>
      </c>
      <c r="M121" s="182">
        <v>5.6588465298142721</v>
      </c>
      <c r="N121" s="183">
        <f t="shared" si="28"/>
        <v>-0.21194608690668382</v>
      </c>
      <c r="O121" s="183">
        <f t="shared" ref="O121:O123" si="30">IFERROR(M121-C121,"-")</f>
        <v>-1.038153470185728</v>
      </c>
    </row>
    <row r="122" spans="1:16" x14ac:dyDescent="0.25">
      <c r="B122" s="112" t="s">
        <v>73</v>
      </c>
      <c r="C122" s="182">
        <v>6.3296703296703294</v>
      </c>
      <c r="D122" s="183">
        <v>-0.43944943944944015</v>
      </c>
      <c r="E122" s="182" t="s">
        <v>212</v>
      </c>
      <c r="F122" s="183" t="str">
        <f>IFERROR(E122-C122,"-")</f>
        <v>-</v>
      </c>
      <c r="G122" s="182">
        <v>33.666666666666664</v>
      </c>
      <c r="H122" s="183" t="str">
        <f>IFERROR(G122-E122,"-")</f>
        <v>-</v>
      </c>
      <c r="I122" s="182">
        <v>6.232613908872902</v>
      </c>
      <c r="J122" s="183">
        <f>IFERROR(I122-G122,"-")</f>
        <v>-27.434052757793761</v>
      </c>
      <c r="K122" s="182">
        <v>4.9603803486529321</v>
      </c>
      <c r="L122" s="183">
        <f>IFERROR(K122-I122,"-")</f>
        <v>-1.2722335602199699</v>
      </c>
      <c r="M122" s="182">
        <v>5.5662337662337666</v>
      </c>
      <c r="N122" s="183">
        <f>IFERROR(M122-K122,"-")</f>
        <v>0.60585341758083455</v>
      </c>
      <c r="O122" s="183">
        <f t="shared" si="30"/>
        <v>-0.76343656343656274</v>
      </c>
    </row>
    <row r="123" spans="1:16" x14ac:dyDescent="0.25">
      <c r="B123" s="112" t="s">
        <v>75</v>
      </c>
      <c r="C123" s="182">
        <v>5.3986486486486482</v>
      </c>
      <c r="D123" s="183">
        <v>-1.09717307837085</v>
      </c>
      <c r="E123" s="182" t="s">
        <v>212</v>
      </c>
      <c r="F123" s="183" t="str">
        <f t="shared" ref="F123:J131" si="31">IFERROR(E123-C123,"-")</f>
        <v>-</v>
      </c>
      <c r="G123" s="182">
        <v>4.6818181818181817</v>
      </c>
      <c r="H123" s="183" t="str">
        <f t="shared" si="31"/>
        <v>-</v>
      </c>
      <c r="I123" s="182">
        <v>6.6919254658385094</v>
      </c>
      <c r="J123" s="183">
        <f t="shared" si="31"/>
        <v>2.0101072840203278</v>
      </c>
      <c r="K123" s="182">
        <v>6.0809595202398796</v>
      </c>
      <c r="L123" s="183">
        <f t="shared" ref="L123:L131" si="32">IFERROR(K123-I123,"-")</f>
        <v>-0.61096594559862982</v>
      </c>
      <c r="M123" s="182">
        <v>5.7596401028277633</v>
      </c>
      <c r="N123" s="183">
        <f t="shared" ref="N123" si="33">IFERROR(M123-K123,"-")</f>
        <v>-0.32131941741211634</v>
      </c>
      <c r="O123" s="183">
        <f t="shared" si="30"/>
        <v>0.36099145417911505</v>
      </c>
    </row>
    <row r="124" spans="1:16" x14ac:dyDescent="0.25">
      <c r="B124" s="112" t="s">
        <v>77</v>
      </c>
      <c r="C124" s="182">
        <v>6.5128205128205128</v>
      </c>
      <c r="D124" s="183">
        <v>-0.37476118652589285</v>
      </c>
      <c r="E124" s="182" t="s">
        <v>212</v>
      </c>
      <c r="F124" s="183" t="str">
        <f t="shared" si="31"/>
        <v>-</v>
      </c>
      <c r="G124" s="182">
        <v>4.5526315789473681</v>
      </c>
      <c r="H124" s="183" t="str">
        <f t="shared" si="31"/>
        <v>-</v>
      </c>
      <c r="I124" s="182">
        <v>6.2118551042810095</v>
      </c>
      <c r="J124" s="183">
        <f t="shared" si="31"/>
        <v>1.6592235253336414</v>
      </c>
      <c r="K124" s="182">
        <v>6.4102564102564106</v>
      </c>
      <c r="L124" s="183">
        <f t="shared" si="32"/>
        <v>0.19840130597540107</v>
      </c>
      <c r="M124" s="182"/>
      <c r="N124" s="183"/>
      <c r="O124" s="183"/>
    </row>
    <row r="125" spans="1:16" x14ac:dyDescent="0.25">
      <c r="B125" s="112" t="s">
        <v>79</v>
      </c>
      <c r="C125" s="182">
        <v>7.2512626262626263</v>
      </c>
      <c r="D125" s="183">
        <v>0.14080607250710386</v>
      </c>
      <c r="E125" s="182" t="s">
        <v>212</v>
      </c>
      <c r="F125" s="183" t="str">
        <f t="shared" si="31"/>
        <v>-</v>
      </c>
      <c r="G125" s="182">
        <v>5.5272727272727273</v>
      </c>
      <c r="H125" s="183" t="str">
        <f t="shared" si="31"/>
        <v>-</v>
      </c>
      <c r="I125" s="182">
        <v>6.6004728132387704</v>
      </c>
      <c r="J125" s="183">
        <f t="shared" si="31"/>
        <v>1.0732000859660431</v>
      </c>
      <c r="K125" s="182">
        <v>6.7293233082706765</v>
      </c>
      <c r="L125" s="183">
        <f t="shared" si="32"/>
        <v>0.12885049503190604</v>
      </c>
      <c r="M125" s="182"/>
      <c r="N125" s="183"/>
      <c r="O125" s="183"/>
    </row>
    <row r="126" spans="1:16" x14ac:dyDescent="0.25">
      <c r="B126" s="112" t="s">
        <v>81</v>
      </c>
      <c r="C126" s="182">
        <v>7.1965065502183405</v>
      </c>
      <c r="D126" s="183">
        <v>0.39001466507477023</v>
      </c>
      <c r="E126" s="182">
        <v>5.7857142857142856</v>
      </c>
      <c r="F126" s="183">
        <f t="shared" si="31"/>
        <v>-1.4107922645040549</v>
      </c>
      <c r="G126" s="182">
        <v>5.4169741697416978</v>
      </c>
      <c r="H126" s="183">
        <f t="shared" si="31"/>
        <v>-0.36874011597258782</v>
      </c>
      <c r="I126" s="182">
        <v>6.5917312661498704</v>
      </c>
      <c r="J126" s="183">
        <f t="shared" si="31"/>
        <v>1.1747570964081726</v>
      </c>
      <c r="K126" s="182">
        <v>5.8991735537190086</v>
      </c>
      <c r="L126" s="183">
        <f t="shared" si="32"/>
        <v>-0.69255771243086173</v>
      </c>
      <c r="M126" s="182"/>
      <c r="N126" s="183"/>
      <c r="O126" s="183"/>
    </row>
    <row r="127" spans="1:16" x14ac:dyDescent="0.25">
      <c r="B127" s="112" t="s">
        <v>83</v>
      </c>
      <c r="C127" s="182">
        <v>7.5609756097560972</v>
      </c>
      <c r="D127" s="183">
        <v>-0.25986748157879713</v>
      </c>
      <c r="E127" s="182">
        <v>5.1739130434782608</v>
      </c>
      <c r="F127" s="183">
        <f t="shared" si="31"/>
        <v>-2.3870625662778364</v>
      </c>
      <c r="G127" s="182">
        <v>7.4306451612903226</v>
      </c>
      <c r="H127" s="183">
        <f t="shared" si="31"/>
        <v>2.2567321178120618</v>
      </c>
      <c r="I127" s="182">
        <v>6.5055079559363529</v>
      </c>
      <c r="J127" s="183">
        <f t="shared" si="31"/>
        <v>-0.9251372053539697</v>
      </c>
      <c r="K127" s="182">
        <v>6.5317848410757948</v>
      </c>
      <c r="L127" s="183">
        <f t="shared" si="32"/>
        <v>2.627688513944193E-2</v>
      </c>
      <c r="M127" s="182"/>
      <c r="N127" s="183"/>
      <c r="O127" s="183"/>
    </row>
    <row r="128" spans="1:16" x14ac:dyDescent="0.25">
      <c r="A128" s="118"/>
      <c r="B128" s="112" t="s">
        <v>85</v>
      </c>
      <c r="C128" s="182">
        <v>6.7502890173410401</v>
      </c>
      <c r="D128" s="183">
        <v>0.20981011198186117</v>
      </c>
      <c r="E128" s="182">
        <v>6.4705882352941178</v>
      </c>
      <c r="F128" s="183">
        <f t="shared" si="31"/>
        <v>-0.27970078204692239</v>
      </c>
      <c r="G128" s="182">
        <v>6.4822134387351777</v>
      </c>
      <c r="H128" s="183">
        <f t="shared" si="31"/>
        <v>1.1625203441059995E-2</v>
      </c>
      <c r="I128" s="182">
        <v>6.4236186348862407</v>
      </c>
      <c r="J128" s="183">
        <f t="shared" si="31"/>
        <v>-5.8594803848937005E-2</v>
      </c>
      <c r="K128" s="182">
        <v>6.666666666666667</v>
      </c>
      <c r="L128" s="183">
        <f t="shared" si="32"/>
        <v>0.24304803178042622</v>
      </c>
      <c r="M128" s="182"/>
      <c r="N128" s="183"/>
      <c r="O128" s="183"/>
    </row>
    <row r="129" spans="2:16" x14ac:dyDescent="0.25">
      <c r="B129" s="112" t="s">
        <v>87</v>
      </c>
      <c r="C129" s="182">
        <v>6.1708482676224614</v>
      </c>
      <c r="D129" s="183">
        <v>-0.52422360096070086</v>
      </c>
      <c r="E129" s="182">
        <v>4.4324324324324325</v>
      </c>
      <c r="F129" s="183">
        <f t="shared" si="31"/>
        <v>-1.738415835190029</v>
      </c>
      <c r="G129" s="182">
        <v>6.7845528455284549</v>
      </c>
      <c r="H129" s="183">
        <f t="shared" si="31"/>
        <v>2.3521204130960225</v>
      </c>
      <c r="I129" s="182">
        <v>5.7239819004524888</v>
      </c>
      <c r="J129" s="183">
        <f t="shared" si="31"/>
        <v>-1.0605709450759662</v>
      </c>
      <c r="K129" s="182">
        <v>5.3460721868365182</v>
      </c>
      <c r="L129" s="183">
        <f t="shared" si="32"/>
        <v>-0.37790971361597059</v>
      </c>
      <c r="M129" s="182"/>
      <c r="N129" s="183"/>
      <c r="O129" s="183"/>
    </row>
    <row r="130" spans="2:16" x14ac:dyDescent="0.25">
      <c r="B130" s="112" t="s">
        <v>89</v>
      </c>
      <c r="C130" s="182">
        <v>6.749082007343941</v>
      </c>
      <c r="D130" s="183">
        <v>6.8459824992208596E-3</v>
      </c>
      <c r="E130" s="182">
        <v>6.3636363636363633</v>
      </c>
      <c r="F130" s="183">
        <f t="shared" si="31"/>
        <v>-0.38544564370757772</v>
      </c>
      <c r="G130" s="182">
        <v>7.5323886639676116</v>
      </c>
      <c r="H130" s="183">
        <f t="shared" si="31"/>
        <v>1.1687523003312483</v>
      </c>
      <c r="I130" s="182">
        <v>5.6955093099671412</v>
      </c>
      <c r="J130" s="183">
        <f t="shared" si="31"/>
        <v>-1.8368793540004704</v>
      </c>
      <c r="K130" s="182">
        <v>6.2649082568807337</v>
      </c>
      <c r="L130" s="183">
        <f t="shared" si="32"/>
        <v>0.5693989469135925</v>
      </c>
      <c r="M130" s="182"/>
      <c r="N130" s="183"/>
      <c r="O130" s="183"/>
    </row>
    <row r="131" spans="2:16" ht="15.75" x14ac:dyDescent="0.25">
      <c r="B131" s="115" t="s">
        <v>26</v>
      </c>
      <c r="C131" s="184">
        <v>6.5920194647201944</v>
      </c>
      <c r="D131" s="185">
        <v>-0.16458693305449223</v>
      </c>
      <c r="E131" s="184">
        <v>6.4611111111111112</v>
      </c>
      <c r="F131" s="185">
        <f t="shared" si="31"/>
        <v>-0.13090835360908315</v>
      </c>
      <c r="G131" s="184">
        <v>6.8293729372937291</v>
      </c>
      <c r="H131" s="185">
        <f t="shared" si="31"/>
        <v>0.36826182618261782</v>
      </c>
      <c r="I131" s="184">
        <v>6.2907650695517772</v>
      </c>
      <c r="J131" s="185">
        <f t="shared" si="31"/>
        <v>-0.53860786774195191</v>
      </c>
      <c r="K131" s="184">
        <v>5.960893854748603</v>
      </c>
      <c r="L131" s="185">
        <f t="shared" si="32"/>
        <v>-0.32987121480317416</v>
      </c>
      <c r="M131" s="184">
        <v>5.7664459161147903</v>
      </c>
      <c r="N131" s="185">
        <v>0.16468932891278243</v>
      </c>
      <c r="O131" s="185">
        <v>-0.44669081310772984</v>
      </c>
    </row>
    <row r="132" spans="2:16" ht="6" customHeight="1" x14ac:dyDescent="0.25"/>
    <row r="133" spans="2:16" x14ac:dyDescent="0.25">
      <c r="B133" s="103" t="s">
        <v>51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0" t="s">
        <v>273</v>
      </c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1" t="s">
        <v>107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108</v>
      </c>
    </row>
    <row r="138" spans="2:16" ht="22.5" thickTop="1" thickBot="1" x14ac:dyDescent="0.3">
      <c r="B138" s="119" t="str">
        <f>C138</f>
        <v>Alemania</v>
      </c>
      <c r="C138" s="349" t="s">
        <v>109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2019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65</v>
      </c>
      <c r="D140" s="110" t="str">
        <f>CONCATENATE("dif ",RIGHT(2019,2),"/",RIGHT(2018,2))</f>
        <v>dif 19/18</v>
      </c>
      <c r="E140" s="111" t="s">
        <v>65</v>
      </c>
      <c r="F140" s="110" t="str">
        <f>CONCATENATE("dif ",RIGHT(E139,2),"/",RIGHT(C139,2))</f>
        <v>dif 20/19</v>
      </c>
      <c r="G140" s="111" t="s">
        <v>65</v>
      </c>
      <c r="H140" s="110" t="str">
        <f>CONCATENATE("dif ",RIGHT(G139,2),"/",RIGHT(E139,2))</f>
        <v>dif 21/20</v>
      </c>
      <c r="I140" s="111" t="s">
        <v>65</v>
      </c>
      <c r="J140" s="110" t="str">
        <f>CONCATENATE("dif ",RIGHT(I139,2),"/",RIGHT(G139,2))</f>
        <v>dif 22/21</v>
      </c>
      <c r="K140" s="111" t="s">
        <v>65</v>
      </c>
      <c r="L140" s="110" t="str">
        <f>CONCATENATE("dif ",RIGHT(K139,2),"/",RIGHT(I139,2))</f>
        <v>dif 23/22</v>
      </c>
      <c r="M140" s="111" t="s">
        <v>65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67</v>
      </c>
      <c r="C141" s="182">
        <v>7.4797814207650273</v>
      </c>
      <c r="D141" s="183">
        <v>-2.6182793946702532E-2</v>
      </c>
      <c r="E141" s="182">
        <v>7.3622047244094491</v>
      </c>
      <c r="F141" s="183">
        <f t="shared" ref="F141:J143" si="34">IFERROR(E141-C141,"-")</f>
        <v>-0.11757669635557821</v>
      </c>
      <c r="G141" s="182">
        <v>5.9464285714285712</v>
      </c>
      <c r="H141" s="183">
        <f t="shared" si="34"/>
        <v>-1.4157761529808779</v>
      </c>
      <c r="I141" s="182">
        <v>6.0197889182058049</v>
      </c>
      <c r="J141" s="183">
        <f t="shared" si="34"/>
        <v>7.3360346777233687E-2</v>
      </c>
      <c r="K141" s="182">
        <v>3.2913793103448277</v>
      </c>
      <c r="L141" s="183">
        <f t="shared" ref="L141:L143" si="35">IFERROR(K141-I141,"-")</f>
        <v>-2.7284096078609772</v>
      </c>
      <c r="M141" s="182">
        <v>6.3516068052930059</v>
      </c>
      <c r="N141" s="183">
        <f t="shared" ref="N141:N143" si="36">IFERROR(M141-K141,"-")</f>
        <v>3.0602274949481783</v>
      </c>
      <c r="O141" s="183">
        <f t="shared" ref="O141" si="37">IFERROR(M141-C141,"-")</f>
        <v>-1.1281746154720214</v>
      </c>
    </row>
    <row r="142" spans="2:16" x14ac:dyDescent="0.25">
      <c r="B142" s="112" t="s">
        <v>69</v>
      </c>
      <c r="C142" s="182">
        <v>7.644030668127054</v>
      </c>
      <c r="D142" s="183">
        <v>-0.16152488742850135</v>
      </c>
      <c r="E142" s="182">
        <v>5.372112917023097</v>
      </c>
      <c r="F142" s="183">
        <f t="shared" si="34"/>
        <v>-2.271917751103957</v>
      </c>
      <c r="G142" s="182">
        <v>5.6149425287356323</v>
      </c>
      <c r="H142" s="183">
        <f t="shared" si="34"/>
        <v>0.24282961171253525</v>
      </c>
      <c r="I142" s="182">
        <v>4.6829268292682924</v>
      </c>
      <c r="J142" s="183">
        <f t="shared" si="34"/>
        <v>-0.93201569946733986</v>
      </c>
      <c r="K142" s="182">
        <v>5.4744525547445253</v>
      </c>
      <c r="L142" s="183">
        <f t="shared" si="35"/>
        <v>0.7915257254762329</v>
      </c>
      <c r="M142" s="182">
        <v>5.4712793733681462</v>
      </c>
      <c r="N142" s="183">
        <f t="shared" si="36"/>
        <v>-3.1731813763791195E-3</v>
      </c>
      <c r="O142" s="183">
        <f>IFERROR(M142-C142,"-")</f>
        <v>-2.1727512947589078</v>
      </c>
    </row>
    <row r="143" spans="2:16" x14ac:dyDescent="0.25">
      <c r="B143" s="112" t="s">
        <v>71</v>
      </c>
      <c r="C143" s="182">
        <v>6.6754966887417222</v>
      </c>
      <c r="D143" s="183">
        <v>0.30244704335165107</v>
      </c>
      <c r="E143" s="182">
        <v>9.2666666666666675</v>
      </c>
      <c r="F143" s="183">
        <f t="shared" si="34"/>
        <v>2.5911699779249453</v>
      </c>
      <c r="G143" s="182">
        <v>5.031358885017422</v>
      </c>
      <c r="H143" s="183">
        <f t="shared" si="34"/>
        <v>-4.2353077816492455</v>
      </c>
      <c r="I143" s="182">
        <v>4.9566787003610111</v>
      </c>
      <c r="J143" s="183">
        <f t="shared" si="34"/>
        <v>-7.4680184656410908E-2</v>
      </c>
      <c r="K143" s="182">
        <v>5.3882783882783887</v>
      </c>
      <c r="L143" s="183">
        <f t="shared" si="35"/>
        <v>0.43159968791737757</v>
      </c>
      <c r="M143" s="182">
        <v>5.1773127753303969</v>
      </c>
      <c r="N143" s="183">
        <f t="shared" si="36"/>
        <v>-0.21096561294799177</v>
      </c>
      <c r="O143" s="183">
        <f t="shared" ref="O143:O145" si="38">IFERROR(M143-C143,"-")</f>
        <v>-1.4981839134113253</v>
      </c>
    </row>
    <row r="144" spans="2:16" x14ac:dyDescent="0.25">
      <c r="B144" s="112" t="s">
        <v>73</v>
      </c>
      <c r="C144" s="182">
        <v>6.5124113475177303</v>
      </c>
      <c r="D144" s="183">
        <v>-1.3137820429351459</v>
      </c>
      <c r="E144" s="182" t="s">
        <v>212</v>
      </c>
      <c r="F144" s="183" t="str">
        <f>IFERROR(E144-C144,"-")</f>
        <v>-</v>
      </c>
      <c r="G144" s="182">
        <v>6.9824561403508776</v>
      </c>
      <c r="H144" s="183" t="str">
        <f>IFERROR(G144-E144,"-")</f>
        <v>-</v>
      </c>
      <c r="I144" s="182">
        <v>3.0840543881334983</v>
      </c>
      <c r="J144" s="183">
        <f>IFERROR(I144-G144,"-")</f>
        <v>-3.8984017522173793</v>
      </c>
      <c r="K144" s="182">
        <v>5.2543478260869563</v>
      </c>
      <c r="L144" s="183">
        <f>IFERROR(K144-I144,"-")</f>
        <v>2.170293437953458</v>
      </c>
      <c r="M144" s="182">
        <v>6.1379962192816633</v>
      </c>
      <c r="N144" s="183">
        <f>IFERROR(M144-K144,"-")</f>
        <v>0.883648393194707</v>
      </c>
      <c r="O144" s="183">
        <f t="shared" si="38"/>
        <v>-0.37441512823606704</v>
      </c>
    </row>
    <row r="145" spans="1:16" x14ac:dyDescent="0.25">
      <c r="B145" s="112" t="s">
        <v>75</v>
      </c>
      <c r="C145" s="182">
        <v>7.0826771653543306</v>
      </c>
      <c r="D145" s="183">
        <v>8.0717134174586036E-3</v>
      </c>
      <c r="E145" s="182" t="s">
        <v>212</v>
      </c>
      <c r="F145" s="183" t="str">
        <f t="shared" ref="F145:J153" si="39">IFERROR(E145-C145,"-")</f>
        <v>-</v>
      </c>
      <c r="G145" s="182">
        <v>3.7777777777777777</v>
      </c>
      <c r="H145" s="183" t="str">
        <f t="shared" si="39"/>
        <v>-</v>
      </c>
      <c r="I145" s="182">
        <v>4.9153094462540716</v>
      </c>
      <c r="J145" s="183">
        <f t="shared" si="39"/>
        <v>1.1375316684762939</v>
      </c>
      <c r="K145" s="182">
        <v>5.0396825396825395</v>
      </c>
      <c r="L145" s="183">
        <f t="shared" ref="L145:L153" si="40">IFERROR(K145-I145,"-")</f>
        <v>0.12437309342846792</v>
      </c>
      <c r="M145" s="182">
        <v>4.8026315789473681</v>
      </c>
      <c r="N145" s="183">
        <f t="shared" ref="N145" si="41">IFERROR(M145-K145,"-")</f>
        <v>-0.2370509607351714</v>
      </c>
      <c r="O145" s="183">
        <f t="shared" si="38"/>
        <v>-2.2800455864069624</v>
      </c>
    </row>
    <row r="146" spans="1:16" x14ac:dyDescent="0.25">
      <c r="B146" s="112" t="s">
        <v>77</v>
      </c>
      <c r="C146" s="182">
        <v>7.9744408945686898</v>
      </c>
      <c r="D146" s="183">
        <v>0.15335463258785875</v>
      </c>
      <c r="E146" s="182" t="s">
        <v>212</v>
      </c>
      <c r="F146" s="183" t="str">
        <f t="shared" si="39"/>
        <v>-</v>
      </c>
      <c r="G146" s="182">
        <v>4.9006622516556293</v>
      </c>
      <c r="H146" s="183" t="str">
        <f t="shared" si="39"/>
        <v>-</v>
      </c>
      <c r="I146" s="182">
        <v>6.785016286644951</v>
      </c>
      <c r="J146" s="183">
        <f t="shared" si="39"/>
        <v>1.8843540349893217</v>
      </c>
      <c r="K146" s="182">
        <v>6.1919642857142856</v>
      </c>
      <c r="L146" s="183">
        <f t="shared" si="40"/>
        <v>-0.59305200093066546</v>
      </c>
      <c r="M146" s="182"/>
      <c r="N146" s="183"/>
      <c r="O146" s="183"/>
    </row>
    <row r="147" spans="1:16" x14ac:dyDescent="0.25">
      <c r="B147" s="112" t="s">
        <v>79</v>
      </c>
      <c r="C147" s="182">
        <v>9.0911392405063296</v>
      </c>
      <c r="D147" s="183">
        <v>1.4583267405063296</v>
      </c>
      <c r="E147" s="182" t="s">
        <v>212</v>
      </c>
      <c r="F147" s="183" t="str">
        <f t="shared" si="39"/>
        <v>-</v>
      </c>
      <c r="G147" s="182">
        <v>6.9013698630136986</v>
      </c>
      <c r="H147" s="183" t="str">
        <f t="shared" si="39"/>
        <v>-</v>
      </c>
      <c r="I147" s="182">
        <v>9.7128205128205121</v>
      </c>
      <c r="J147" s="183">
        <f t="shared" si="39"/>
        <v>2.8114506498068135</v>
      </c>
      <c r="K147" s="182">
        <v>8.2010582010582009</v>
      </c>
      <c r="L147" s="183">
        <f t="shared" si="40"/>
        <v>-1.5117623117623111</v>
      </c>
      <c r="M147" s="182"/>
      <c r="N147" s="183"/>
      <c r="O147" s="183"/>
    </row>
    <row r="148" spans="1:16" x14ac:dyDescent="0.25">
      <c r="B148" s="112" t="s">
        <v>81</v>
      </c>
      <c r="C148" s="182">
        <v>7.208333333333333</v>
      </c>
      <c r="D148" s="183">
        <v>-0.59412202380952372</v>
      </c>
      <c r="E148" s="182">
        <v>6.9189189189189193</v>
      </c>
      <c r="F148" s="183">
        <f t="shared" si="39"/>
        <v>-0.28941441441441373</v>
      </c>
      <c r="G148" s="182">
        <v>6.7030303030303031</v>
      </c>
      <c r="H148" s="183">
        <f t="shared" si="39"/>
        <v>-0.21588861588861619</v>
      </c>
      <c r="I148" s="182">
        <v>5.5625</v>
      </c>
      <c r="J148" s="183">
        <f t="shared" si="39"/>
        <v>-1.1405303030303031</v>
      </c>
      <c r="K148" s="182">
        <v>6.5364963503649633</v>
      </c>
      <c r="L148" s="183">
        <f t="shared" si="40"/>
        <v>0.97399635036496335</v>
      </c>
      <c r="M148" s="182"/>
      <c r="N148" s="183"/>
      <c r="O148" s="183"/>
    </row>
    <row r="149" spans="1:16" x14ac:dyDescent="0.25">
      <c r="B149" s="112" t="s">
        <v>83</v>
      </c>
      <c r="C149" s="182">
        <v>8.0995475113122168</v>
      </c>
      <c r="D149" s="183">
        <v>0.22488084464555058</v>
      </c>
      <c r="E149" s="182">
        <v>7.129032258064516</v>
      </c>
      <c r="F149" s="183">
        <f t="shared" si="39"/>
        <v>-0.97051525324770083</v>
      </c>
      <c r="G149" s="182">
        <v>6.2867132867132867</v>
      </c>
      <c r="H149" s="183">
        <f t="shared" si="39"/>
        <v>-0.84231897135122935</v>
      </c>
      <c r="I149" s="182">
        <v>4.5292792792792795</v>
      </c>
      <c r="J149" s="183">
        <f t="shared" si="39"/>
        <v>-1.7574340074340071</v>
      </c>
      <c r="K149" s="182">
        <v>6.5821325648414986</v>
      </c>
      <c r="L149" s="183">
        <f t="shared" si="40"/>
        <v>2.052853285562219</v>
      </c>
      <c r="M149" s="182"/>
      <c r="N149" s="183"/>
      <c r="O149" s="183"/>
    </row>
    <row r="150" spans="1:16" x14ac:dyDescent="0.25">
      <c r="A150" s="118"/>
      <c r="B150" s="112" t="s">
        <v>85</v>
      </c>
      <c r="C150" s="182">
        <v>5.5096852300242132</v>
      </c>
      <c r="D150" s="183">
        <v>-1.8426123629735986</v>
      </c>
      <c r="E150" s="182">
        <v>4.0384615384615383</v>
      </c>
      <c r="F150" s="183">
        <f t="shared" si="39"/>
        <v>-1.4712236915626749</v>
      </c>
      <c r="G150" s="182">
        <v>5.345505617977528</v>
      </c>
      <c r="H150" s="183">
        <f t="shared" si="39"/>
        <v>1.3070440795159897</v>
      </c>
      <c r="I150" s="182">
        <v>3.7450628366247756</v>
      </c>
      <c r="J150" s="183">
        <f t="shared" si="39"/>
        <v>-1.6004427813527524</v>
      </c>
      <c r="K150" s="182">
        <v>5.4204724409448817</v>
      </c>
      <c r="L150" s="183">
        <f t="shared" si="40"/>
        <v>1.6754096043201061</v>
      </c>
      <c r="M150" s="182"/>
      <c r="N150" s="183"/>
      <c r="O150" s="183"/>
    </row>
    <row r="151" spans="1:16" x14ac:dyDescent="0.25">
      <c r="B151" s="112" t="s">
        <v>87</v>
      </c>
      <c r="C151" s="182">
        <v>5.9226267880364105</v>
      </c>
      <c r="D151" s="183">
        <v>-1.4330102422110684</v>
      </c>
      <c r="E151" s="182">
        <v>6.071748878923767</v>
      </c>
      <c r="F151" s="183">
        <f t="shared" si="39"/>
        <v>0.14912209088735651</v>
      </c>
      <c r="G151" s="182">
        <v>6.3265306122448983</v>
      </c>
      <c r="H151" s="183">
        <f t="shared" si="39"/>
        <v>0.2547817333211313</v>
      </c>
      <c r="I151" s="182">
        <v>4.5094577553593949</v>
      </c>
      <c r="J151" s="183">
        <f t="shared" si="39"/>
        <v>-1.8170728568855035</v>
      </c>
      <c r="K151" s="182">
        <v>5.9460400348128806</v>
      </c>
      <c r="L151" s="183">
        <f t="shared" si="40"/>
        <v>1.4365822794534857</v>
      </c>
      <c r="M151" s="182"/>
      <c r="N151" s="183"/>
      <c r="O151" s="183"/>
    </row>
    <row r="152" spans="1:16" x14ac:dyDescent="0.25">
      <c r="B152" s="112" t="s">
        <v>89</v>
      </c>
      <c r="C152" s="182">
        <v>7.9220665499124348</v>
      </c>
      <c r="D152" s="183">
        <v>0.64558940387007091</v>
      </c>
      <c r="E152" s="182">
        <v>7.1992481203007515</v>
      </c>
      <c r="F152" s="183">
        <f t="shared" si="39"/>
        <v>-0.7228184296116833</v>
      </c>
      <c r="G152" s="182">
        <v>6.7961165048543686</v>
      </c>
      <c r="H152" s="183">
        <f t="shared" si="39"/>
        <v>-0.40313161544638287</v>
      </c>
      <c r="I152" s="182">
        <v>5.8459563543003847</v>
      </c>
      <c r="J152" s="183">
        <f t="shared" si="39"/>
        <v>-0.95016015055398384</v>
      </c>
      <c r="K152" s="182">
        <v>5.5872093023255811</v>
      </c>
      <c r="L152" s="183">
        <f t="shared" si="40"/>
        <v>-0.25874705197480363</v>
      </c>
      <c r="M152" s="182"/>
      <c r="N152" s="183"/>
      <c r="O152" s="183"/>
    </row>
    <row r="153" spans="1:16" ht="15.75" x14ac:dyDescent="0.25">
      <c r="B153" s="115" t="s">
        <v>26</v>
      </c>
      <c r="C153" s="184">
        <v>7.0782309482845864</v>
      </c>
      <c r="D153" s="185">
        <v>-0.33640993569331368</v>
      </c>
      <c r="E153" s="184">
        <v>6.4958246346555324</v>
      </c>
      <c r="F153" s="185">
        <f t="shared" si="39"/>
        <v>-0.58240631362905404</v>
      </c>
      <c r="G153" s="184">
        <v>6.0640776699029129</v>
      </c>
      <c r="H153" s="185">
        <f t="shared" si="39"/>
        <v>-0.43174696475261953</v>
      </c>
      <c r="I153" s="184">
        <v>5.0042578182352075</v>
      </c>
      <c r="J153" s="185">
        <f t="shared" si="39"/>
        <v>-1.0598198516677053</v>
      </c>
      <c r="K153" s="184">
        <v>5.5490259217517304</v>
      </c>
      <c r="L153" s="185">
        <f t="shared" si="40"/>
        <v>0.54476810351652283</v>
      </c>
      <c r="M153" s="184">
        <v>5.7608630506442911</v>
      </c>
      <c r="N153" s="185">
        <v>0.87574658795183158</v>
      </c>
      <c r="O153" s="185">
        <v>-1.3220202552960707</v>
      </c>
    </row>
    <row r="154" spans="1:16" ht="6" customHeight="1" x14ac:dyDescent="0.25"/>
    <row r="155" spans="1:16" x14ac:dyDescent="0.25">
      <c r="B155" s="103" t="s">
        <v>51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0" t="s">
        <v>274</v>
      </c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1" t="s">
        <v>110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111</v>
      </c>
    </row>
    <row r="160" spans="1:16" ht="22.5" thickTop="1" thickBot="1" x14ac:dyDescent="0.3">
      <c r="B160" s="119" t="str">
        <f>C160</f>
        <v>Francia</v>
      </c>
      <c r="C160" s="349" t="s">
        <v>112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2019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65</v>
      </c>
      <c r="D162" s="110" t="str">
        <f>CONCATENATE("dif ",RIGHT(2019,2),"/",RIGHT(2018,2))</f>
        <v>dif 19/18</v>
      </c>
      <c r="E162" s="111" t="s">
        <v>65</v>
      </c>
      <c r="F162" s="110" t="str">
        <f>CONCATENATE("dif ",RIGHT(E161,2),"/",RIGHT(C161,2))</f>
        <v>dif 20/19</v>
      </c>
      <c r="G162" s="111" t="s">
        <v>65</v>
      </c>
      <c r="H162" s="110" t="str">
        <f>CONCATENATE("dif ",RIGHT(G161,2),"/",RIGHT(E161,2))</f>
        <v>dif 21/20</v>
      </c>
      <c r="I162" s="111" t="s">
        <v>65</v>
      </c>
      <c r="J162" s="110" t="str">
        <f>CONCATENATE("dif ",RIGHT(I161,2),"/",RIGHT(G161,2))</f>
        <v>dif 22/21</v>
      </c>
      <c r="K162" s="111" t="s">
        <v>65</v>
      </c>
      <c r="L162" s="110" t="str">
        <f>CONCATENATE("dif ",RIGHT(K161,2),"/",RIGHT(I161,2))</f>
        <v>dif 23/22</v>
      </c>
      <c r="M162" s="111" t="s">
        <v>65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67</v>
      </c>
      <c r="C163" s="182">
        <v>2.2374581939799332</v>
      </c>
      <c r="D163" s="183">
        <v>-5.8421955832800965E-2</v>
      </c>
      <c r="E163" s="182">
        <v>2.298342541436464</v>
      </c>
      <c r="F163" s="183">
        <f t="shared" ref="F163:J165" si="42">IFERROR(E163-C163,"-")</f>
        <v>6.0884347456530818E-2</v>
      </c>
      <c r="G163" s="182">
        <v>2.5476190476190474</v>
      </c>
      <c r="H163" s="183">
        <f t="shared" si="42"/>
        <v>0.24927650618258346</v>
      </c>
      <c r="I163" s="182">
        <v>2.341880341880342</v>
      </c>
      <c r="J163" s="183">
        <f t="shared" si="42"/>
        <v>-0.20573870573870545</v>
      </c>
      <c r="K163" s="182">
        <v>1.7729885057471264</v>
      </c>
      <c r="L163" s="183">
        <f t="shared" ref="L163:L165" si="43">IFERROR(K163-I163,"-")</f>
        <v>-0.56889183613321559</v>
      </c>
      <c r="M163" s="182">
        <v>2.7564575645756459</v>
      </c>
      <c r="N163" s="183">
        <f t="shared" ref="N163:N165" si="44">IFERROR(M163-K163,"-")</f>
        <v>0.98346905882851954</v>
      </c>
      <c r="O163" s="183">
        <f t="shared" ref="O163" si="45">IFERROR(M163-C163,"-")</f>
        <v>0.51899937059571277</v>
      </c>
    </row>
    <row r="164" spans="2:15" x14ac:dyDescent="0.25">
      <c r="B164" s="112" t="s">
        <v>69</v>
      </c>
      <c r="C164" s="182">
        <v>1.9626556016597509</v>
      </c>
      <c r="D164" s="183">
        <v>0.14214278114693046</v>
      </c>
      <c r="E164" s="182">
        <v>2.6932773109243699</v>
      </c>
      <c r="F164" s="183">
        <f t="shared" si="42"/>
        <v>0.730621709264619</v>
      </c>
      <c r="G164" s="182">
        <v>1.6551724137931034</v>
      </c>
      <c r="H164" s="183">
        <f t="shared" si="42"/>
        <v>-1.0381048971312665</v>
      </c>
      <c r="I164" s="182">
        <v>3.3383458646616542</v>
      </c>
      <c r="J164" s="183">
        <f t="shared" si="42"/>
        <v>1.6831734508685507</v>
      </c>
      <c r="K164" s="182">
        <v>2.2708333333333335</v>
      </c>
      <c r="L164" s="183">
        <f t="shared" si="43"/>
        <v>-1.0675125313283207</v>
      </c>
      <c r="M164" s="182">
        <v>1.6279069767441861</v>
      </c>
      <c r="N164" s="183">
        <f t="shared" si="44"/>
        <v>-0.64292635658914743</v>
      </c>
      <c r="O164" s="183">
        <f>IFERROR(M164-C164,"-")</f>
        <v>-0.3347486249155649</v>
      </c>
    </row>
    <row r="165" spans="2:15" x14ac:dyDescent="0.25">
      <c r="B165" s="112" t="s">
        <v>71</v>
      </c>
      <c r="C165" s="182">
        <v>2.145631067961165</v>
      </c>
      <c r="D165" s="183">
        <v>0.70025291670066081</v>
      </c>
      <c r="E165" s="182">
        <v>2.1</v>
      </c>
      <c r="F165" s="183">
        <f t="shared" si="42"/>
        <v>-4.5631067961164895E-2</v>
      </c>
      <c r="G165" s="182">
        <v>3.26056338028169</v>
      </c>
      <c r="H165" s="183">
        <f t="shared" si="42"/>
        <v>1.1605633802816899</v>
      </c>
      <c r="I165" s="182">
        <v>2.3025830258302582</v>
      </c>
      <c r="J165" s="183">
        <f t="shared" si="42"/>
        <v>-0.95798035445143181</v>
      </c>
      <c r="K165" s="182">
        <v>2.3293768545994067</v>
      </c>
      <c r="L165" s="183">
        <f t="shared" si="43"/>
        <v>2.6793828769148487E-2</v>
      </c>
      <c r="M165" s="182">
        <v>2.2954545454545454</v>
      </c>
      <c r="N165" s="183">
        <f t="shared" si="44"/>
        <v>-3.3922309144861273E-2</v>
      </c>
      <c r="O165" s="183">
        <f t="shared" ref="O165:O167" si="46">IFERROR(M165-C165,"-")</f>
        <v>0.14982347749338043</v>
      </c>
    </row>
    <row r="166" spans="2:15" x14ac:dyDescent="0.25">
      <c r="B166" s="112" t="s">
        <v>73</v>
      </c>
      <c r="C166" s="182">
        <v>2.7810945273631842</v>
      </c>
      <c r="D166" s="183">
        <v>1.3798599594619496</v>
      </c>
      <c r="E166" s="182" t="s">
        <v>212</v>
      </c>
      <c r="F166" s="183" t="str">
        <f>IFERROR(E166-C166,"-")</f>
        <v>-</v>
      </c>
      <c r="G166" s="182">
        <v>2.4761904761904763</v>
      </c>
      <c r="H166" s="183" t="str">
        <f>IFERROR(G166-E166,"-")</f>
        <v>-</v>
      </c>
      <c r="I166" s="182">
        <v>1.7475728155339805</v>
      </c>
      <c r="J166" s="183">
        <f>IFERROR(I166-G166,"-")</f>
        <v>-0.7286176606564958</v>
      </c>
      <c r="K166" s="182">
        <v>2.3777777777777778</v>
      </c>
      <c r="L166" s="183">
        <f>IFERROR(K166-I166,"-")</f>
        <v>0.6302049622437973</v>
      </c>
      <c r="M166" s="182">
        <v>2.1906976744186046</v>
      </c>
      <c r="N166" s="183">
        <f>IFERROR(M166-K166,"-")</f>
        <v>-0.18708010335917313</v>
      </c>
      <c r="O166" s="183">
        <f t="shared" si="46"/>
        <v>-0.59039685294457955</v>
      </c>
    </row>
    <row r="167" spans="2:15" x14ac:dyDescent="0.25">
      <c r="B167" s="112" t="s">
        <v>75</v>
      </c>
      <c r="C167" s="182">
        <v>3.6</v>
      </c>
      <c r="D167" s="183">
        <v>1.2147540983606557</v>
      </c>
      <c r="E167" s="182" t="s">
        <v>212</v>
      </c>
      <c r="F167" s="183" t="str">
        <f t="shared" ref="F167:J175" si="47">IFERROR(E167-C167,"-")</f>
        <v>-</v>
      </c>
      <c r="G167" s="182">
        <v>2.0104712041884816</v>
      </c>
      <c r="H167" s="183" t="str">
        <f t="shared" si="47"/>
        <v>-</v>
      </c>
      <c r="I167" s="182">
        <v>2.1685393258426968</v>
      </c>
      <c r="J167" s="183">
        <f t="shared" si="47"/>
        <v>0.15806812165421524</v>
      </c>
      <c r="K167" s="182">
        <v>1.8509316770186335</v>
      </c>
      <c r="L167" s="183">
        <f t="shared" ref="L167:L175" si="48">IFERROR(K167-I167,"-")</f>
        <v>-0.31760764882406334</v>
      </c>
      <c r="M167" s="182">
        <v>1.8714285714285714</v>
      </c>
      <c r="N167" s="183">
        <f t="shared" ref="N167" si="49">IFERROR(M167-K167,"-")</f>
        <v>2.049689440993796E-2</v>
      </c>
      <c r="O167" s="183">
        <f t="shared" si="46"/>
        <v>-1.7285714285714286</v>
      </c>
    </row>
    <row r="168" spans="2:15" x14ac:dyDescent="0.25">
      <c r="B168" s="112" t="s">
        <v>77</v>
      </c>
      <c r="C168" s="182">
        <v>5.1448275862068966</v>
      </c>
      <c r="D168" s="183">
        <v>2.3243147656940759</v>
      </c>
      <c r="E168" s="182" t="s">
        <v>212</v>
      </c>
      <c r="F168" s="183" t="str">
        <f t="shared" si="47"/>
        <v>-</v>
      </c>
      <c r="G168" s="182">
        <v>2.1337209302325579</v>
      </c>
      <c r="H168" s="183" t="str">
        <f t="shared" si="47"/>
        <v>-</v>
      </c>
      <c r="I168" s="182">
        <v>2.5655737704918034</v>
      </c>
      <c r="J168" s="183">
        <f t="shared" si="47"/>
        <v>0.43185284025924542</v>
      </c>
      <c r="K168" s="182">
        <v>3.08</v>
      </c>
      <c r="L168" s="183">
        <f t="shared" si="48"/>
        <v>0.51442622950819672</v>
      </c>
      <c r="M168" s="182"/>
      <c r="N168" s="183"/>
      <c r="O168" s="183"/>
    </row>
    <row r="169" spans="2:15" x14ac:dyDescent="0.25">
      <c r="B169" s="112" t="s">
        <v>79</v>
      </c>
      <c r="C169" s="182">
        <v>4.3786008230452671</v>
      </c>
      <c r="D169" s="183">
        <v>-1.1488717044272603</v>
      </c>
      <c r="E169" s="182" t="s">
        <v>212</v>
      </c>
      <c r="F169" s="183" t="str">
        <f t="shared" si="47"/>
        <v>-</v>
      </c>
      <c r="G169" s="182">
        <v>2.3461538461538463</v>
      </c>
      <c r="H169" s="183" t="str">
        <f t="shared" si="47"/>
        <v>-</v>
      </c>
      <c r="I169" s="182">
        <v>2.5481927710843375</v>
      </c>
      <c r="J169" s="183">
        <f t="shared" si="47"/>
        <v>0.20203892493049125</v>
      </c>
      <c r="K169" s="182">
        <v>2</v>
      </c>
      <c r="L169" s="183">
        <f t="shared" si="48"/>
        <v>-0.5481927710843375</v>
      </c>
      <c r="M169" s="182"/>
      <c r="N169" s="183"/>
      <c r="O169" s="183"/>
    </row>
    <row r="170" spans="2:15" x14ac:dyDescent="0.25">
      <c r="B170" s="112" t="s">
        <v>81</v>
      </c>
      <c r="C170" s="182">
        <v>4.4020100502512562</v>
      </c>
      <c r="D170" s="183">
        <v>-0.68709886063983294</v>
      </c>
      <c r="E170" s="182">
        <v>6.4857142857142858</v>
      </c>
      <c r="F170" s="183">
        <f t="shared" si="47"/>
        <v>2.0837042354630295</v>
      </c>
      <c r="G170" s="182">
        <v>3.07981220657277</v>
      </c>
      <c r="H170" s="183">
        <f t="shared" si="47"/>
        <v>-3.4059020791415158</v>
      </c>
      <c r="I170" s="182">
        <v>3.5762711864406778</v>
      </c>
      <c r="J170" s="183">
        <f t="shared" si="47"/>
        <v>0.49645897986790777</v>
      </c>
      <c r="K170" s="182">
        <v>3.0673076923076925</v>
      </c>
      <c r="L170" s="183">
        <f t="shared" si="48"/>
        <v>-0.50896349413298525</v>
      </c>
      <c r="M170" s="182"/>
      <c r="N170" s="183"/>
      <c r="O170" s="183"/>
    </row>
    <row r="171" spans="2:15" x14ac:dyDescent="0.25">
      <c r="B171" s="112" t="s">
        <v>83</v>
      </c>
      <c r="C171" s="182">
        <v>3.116504854368932</v>
      </c>
      <c r="D171" s="183">
        <v>0.18154550477543596</v>
      </c>
      <c r="E171" s="182">
        <v>4.833333333333333</v>
      </c>
      <c r="F171" s="183">
        <f t="shared" si="47"/>
        <v>1.7168284789644011</v>
      </c>
      <c r="G171" s="182">
        <v>2.7171717171717171</v>
      </c>
      <c r="H171" s="183">
        <f t="shared" si="47"/>
        <v>-2.1161616161616159</v>
      </c>
      <c r="I171" s="182">
        <v>2.2768166089965396</v>
      </c>
      <c r="J171" s="183">
        <f t="shared" si="47"/>
        <v>-0.44035510817517753</v>
      </c>
      <c r="K171" s="182">
        <v>2.4294871794871793</v>
      </c>
      <c r="L171" s="183">
        <f t="shared" si="48"/>
        <v>0.1526705704906397</v>
      </c>
      <c r="M171" s="182"/>
      <c r="N171" s="183"/>
      <c r="O171" s="183"/>
    </row>
    <row r="172" spans="2:15" x14ac:dyDescent="0.25">
      <c r="B172" s="112" t="s">
        <v>85</v>
      </c>
      <c r="C172" s="182">
        <v>3.5368421052631578</v>
      </c>
      <c r="D172" s="183">
        <v>0.59138755980861246</v>
      </c>
      <c r="E172" s="182">
        <v>1.25</v>
      </c>
      <c r="F172" s="183">
        <f t="shared" si="47"/>
        <v>-2.2868421052631578</v>
      </c>
      <c r="G172" s="182">
        <v>1.667621776504298</v>
      </c>
      <c r="H172" s="183">
        <f t="shared" si="47"/>
        <v>0.41762177650429799</v>
      </c>
      <c r="I172" s="182">
        <v>1.8366013071895424</v>
      </c>
      <c r="J172" s="183">
        <f t="shared" si="47"/>
        <v>0.16897953068524441</v>
      </c>
      <c r="K172" s="182">
        <v>2.4305084745762713</v>
      </c>
      <c r="L172" s="183">
        <f t="shared" si="48"/>
        <v>0.59390716738672888</v>
      </c>
      <c r="M172" s="182"/>
      <c r="N172" s="183"/>
      <c r="O172" s="183"/>
    </row>
    <row r="173" spans="2:15" x14ac:dyDescent="0.25">
      <c r="B173" s="112" t="s">
        <v>87</v>
      </c>
      <c r="C173" s="182">
        <v>2.7769784172661871</v>
      </c>
      <c r="D173" s="183">
        <v>0.84642286171063152</v>
      </c>
      <c r="E173" s="182">
        <v>1.4166666666666667</v>
      </c>
      <c r="F173" s="183">
        <f t="shared" si="47"/>
        <v>-1.3603117505995204</v>
      </c>
      <c r="G173" s="182">
        <v>2.2012987012987013</v>
      </c>
      <c r="H173" s="183">
        <f t="shared" si="47"/>
        <v>0.78463203463203457</v>
      </c>
      <c r="I173" s="182">
        <v>1.94921875</v>
      </c>
      <c r="J173" s="183">
        <f t="shared" si="47"/>
        <v>-0.25207995129870131</v>
      </c>
      <c r="K173" s="182">
        <v>2.6737288135593222</v>
      </c>
      <c r="L173" s="183">
        <f t="shared" si="48"/>
        <v>0.72451006355932224</v>
      </c>
      <c r="M173" s="182"/>
      <c r="N173" s="183"/>
      <c r="O173" s="183"/>
    </row>
    <row r="174" spans="2:15" x14ac:dyDescent="0.25">
      <c r="B174" s="112" t="s">
        <v>89</v>
      </c>
      <c r="C174" s="182">
        <v>1.8879999999999999</v>
      </c>
      <c r="D174" s="183">
        <v>0.11876923076923074</v>
      </c>
      <c r="E174" s="182">
        <v>3.2307692307692308</v>
      </c>
      <c r="F174" s="183">
        <f t="shared" si="47"/>
        <v>1.3427692307692309</v>
      </c>
      <c r="G174" s="182">
        <v>2.9523809523809526</v>
      </c>
      <c r="H174" s="183">
        <f t="shared" si="47"/>
        <v>-0.27838827838827829</v>
      </c>
      <c r="I174" s="182">
        <v>2.2865013774104681</v>
      </c>
      <c r="J174" s="183">
        <f t="shared" si="47"/>
        <v>-0.66587957497048444</v>
      </c>
      <c r="K174" s="182">
        <v>1.9511400651465798</v>
      </c>
      <c r="L174" s="183">
        <f t="shared" si="48"/>
        <v>-0.33536131226388832</v>
      </c>
      <c r="M174" s="182"/>
      <c r="N174" s="183"/>
      <c r="O174" s="183"/>
    </row>
    <row r="175" spans="2:15" ht="15.75" x14ac:dyDescent="0.25">
      <c r="B175" s="115" t="s">
        <v>26</v>
      </c>
      <c r="C175" s="184">
        <v>3.1070448307410796</v>
      </c>
      <c r="D175" s="185">
        <v>0.83247016155393405</v>
      </c>
      <c r="E175" s="184">
        <v>2.7922794117647061</v>
      </c>
      <c r="F175" s="185">
        <f t="shared" si="47"/>
        <v>-0.31476541897637356</v>
      </c>
      <c r="G175" s="184">
        <v>2.3587088915956151</v>
      </c>
      <c r="H175" s="185">
        <f t="shared" si="47"/>
        <v>-0.43357052016909092</v>
      </c>
      <c r="I175" s="184">
        <v>2.3295702840495265</v>
      </c>
      <c r="J175" s="185">
        <f t="shared" si="47"/>
        <v>-2.9138607546088657E-2</v>
      </c>
      <c r="K175" s="184">
        <v>2.3059143439836847</v>
      </c>
      <c r="L175" s="185">
        <f t="shared" si="48"/>
        <v>-2.3655940065841818E-2</v>
      </c>
      <c r="M175" s="184">
        <v>2.1854077253218884</v>
      </c>
      <c r="N175" s="185">
        <v>4.3930844714572981E-2</v>
      </c>
      <c r="O175" s="185">
        <v>-0.3009599088030015</v>
      </c>
    </row>
    <row r="176" spans="2:15" ht="6" customHeight="1" x14ac:dyDescent="0.25"/>
    <row r="177" spans="1:16" x14ac:dyDescent="0.25">
      <c r="B177" s="103" t="s">
        <v>51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0" t="s">
        <v>275</v>
      </c>
      <c r="C180" s="300"/>
      <c r="D180" s="300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300"/>
      <c r="P180" s="1" t="s">
        <v>113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114</v>
      </c>
    </row>
    <row r="182" spans="1:16" ht="22.5" thickTop="1" thickBot="1" x14ac:dyDescent="0.3">
      <c r="B182" s="119" t="str">
        <f>C182</f>
        <v>Bélgica</v>
      </c>
      <c r="C182" s="349" t="s">
        <v>115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2019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65</v>
      </c>
      <c r="D184" s="110" t="str">
        <f>CONCATENATE("dif ",RIGHT(2019,2),"/",RIGHT(2018,2))</f>
        <v>dif 19/18</v>
      </c>
      <c r="E184" s="111" t="s">
        <v>65</v>
      </c>
      <c r="F184" s="110" t="str">
        <f>CONCATENATE("dif ",RIGHT(E183,2),"/",RIGHT(C183,2))</f>
        <v>dif 20/19</v>
      </c>
      <c r="G184" s="111" t="s">
        <v>65</v>
      </c>
      <c r="H184" s="110" t="str">
        <f>CONCATENATE("dif ",RIGHT(G183,2),"/",RIGHT(E183,2))</f>
        <v>dif 21/20</v>
      </c>
      <c r="I184" s="111" t="s">
        <v>65</v>
      </c>
      <c r="J184" s="110" t="str">
        <f>CONCATENATE("dif ",RIGHT(I183,2),"/",RIGHT(G183,2))</f>
        <v>dif 22/21</v>
      </c>
      <c r="K184" s="111" t="s">
        <v>65</v>
      </c>
      <c r="L184" s="110" t="str">
        <f>CONCATENATE("dif ",RIGHT(K183,2),"/",RIGHT(I183,2))</f>
        <v>dif 23/22</v>
      </c>
      <c r="M184" s="111" t="s">
        <v>65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67</v>
      </c>
      <c r="C185" s="182">
        <v>7.3186813186813184</v>
      </c>
      <c r="D185" s="183">
        <v>3.3909704753078245</v>
      </c>
      <c r="E185" s="182">
        <v>3.8571428571428572</v>
      </c>
      <c r="F185" s="183">
        <f t="shared" ref="F185:J187" si="50">IFERROR(E185-C185,"-")</f>
        <v>-3.4615384615384612</v>
      </c>
      <c r="G185" s="182">
        <v>4.1111111111111107</v>
      </c>
      <c r="H185" s="183">
        <f t="shared" si="50"/>
        <v>0.25396825396825351</v>
      </c>
      <c r="I185" s="182">
        <v>4.0224719101123592</v>
      </c>
      <c r="J185" s="183">
        <f t="shared" si="50"/>
        <v>-8.8639200998751555E-2</v>
      </c>
      <c r="K185" s="182">
        <v>3.263157894736842</v>
      </c>
      <c r="L185" s="183">
        <f t="shared" ref="L185:L187" si="51">IFERROR(K185-I185,"-")</f>
        <v>-0.75931401537551713</v>
      </c>
      <c r="M185" s="182">
        <v>3.9939393939393941</v>
      </c>
      <c r="N185" s="183">
        <f t="shared" ref="N185:N187" si="52">IFERROR(M185-K185,"-")</f>
        <v>0.73078149920255209</v>
      </c>
      <c r="O185" s="183">
        <f t="shared" ref="O185" si="53">IFERROR(M185-C185,"-")</f>
        <v>-3.3247419247419243</v>
      </c>
    </row>
    <row r="186" spans="1:16" x14ac:dyDescent="0.25">
      <c r="B186" s="112" t="s">
        <v>69</v>
      </c>
      <c r="C186" s="182">
        <v>6.9557522123893802</v>
      </c>
      <c r="D186" s="183">
        <v>2.1015855457227133</v>
      </c>
      <c r="E186" s="182">
        <v>3.5</v>
      </c>
      <c r="F186" s="183">
        <f t="shared" si="50"/>
        <v>-3.4557522123893802</v>
      </c>
      <c r="G186" s="182">
        <v>2</v>
      </c>
      <c r="H186" s="183">
        <f t="shared" si="50"/>
        <v>-1.5</v>
      </c>
      <c r="I186" s="182">
        <v>2.0849056603773586</v>
      </c>
      <c r="J186" s="183">
        <f t="shared" si="50"/>
        <v>8.4905660377358583E-2</v>
      </c>
      <c r="K186" s="182">
        <v>3.7878787878787881</v>
      </c>
      <c r="L186" s="183">
        <f t="shared" si="51"/>
        <v>1.7029731275014295</v>
      </c>
      <c r="M186" s="182">
        <v>2.9772727272727271</v>
      </c>
      <c r="N186" s="183">
        <f t="shared" si="52"/>
        <v>-0.810606060606061</v>
      </c>
      <c r="O186" s="183">
        <f>IFERROR(M186-C186,"-")</f>
        <v>-3.9784794851166532</v>
      </c>
    </row>
    <row r="187" spans="1:16" x14ac:dyDescent="0.25">
      <c r="B187" s="112" t="s">
        <v>71</v>
      </c>
      <c r="C187" s="182">
        <v>9.3116883116883109</v>
      </c>
      <c r="D187" s="183">
        <v>5.728354978354977</v>
      </c>
      <c r="E187" s="182">
        <v>7</v>
      </c>
      <c r="F187" s="183">
        <f t="shared" si="50"/>
        <v>-2.3116883116883109</v>
      </c>
      <c r="G187" s="182">
        <v>1.2941176470588236</v>
      </c>
      <c r="H187" s="183">
        <f t="shared" si="50"/>
        <v>-5.7058823529411766</v>
      </c>
      <c r="I187" s="182">
        <v>3.8448275862068964</v>
      </c>
      <c r="J187" s="183">
        <f t="shared" si="50"/>
        <v>2.5507099391480725</v>
      </c>
      <c r="K187" s="182">
        <v>4.1473684210526311</v>
      </c>
      <c r="L187" s="183">
        <f t="shared" si="51"/>
        <v>0.3025408348457348</v>
      </c>
      <c r="M187" s="182">
        <v>3.2682926829268291</v>
      </c>
      <c r="N187" s="183">
        <f t="shared" si="52"/>
        <v>-0.87907573812580209</v>
      </c>
      <c r="O187" s="183">
        <f t="shared" ref="O187:O189" si="54">IFERROR(M187-C187,"-")</f>
        <v>-6.0433956287614823</v>
      </c>
    </row>
    <row r="188" spans="1:16" x14ac:dyDescent="0.25">
      <c r="B188" s="112" t="s">
        <v>73</v>
      </c>
      <c r="C188" s="182">
        <v>5.211267605633803</v>
      </c>
      <c r="D188" s="183">
        <v>0.37793427230046994</v>
      </c>
      <c r="E188" s="182" t="s">
        <v>212</v>
      </c>
      <c r="F188" s="183" t="str">
        <f>IFERROR(E188-C188,"-")</f>
        <v>-</v>
      </c>
      <c r="G188" s="182">
        <v>2.8888888888888888</v>
      </c>
      <c r="H188" s="183" t="str">
        <f>IFERROR(G188-E188,"-")</f>
        <v>-</v>
      </c>
      <c r="I188" s="182">
        <v>4.098591549295775</v>
      </c>
      <c r="J188" s="183">
        <f>IFERROR(I188-G188,"-")</f>
        <v>1.2097026604068861</v>
      </c>
      <c r="K188" s="182">
        <v>4.5074626865671643</v>
      </c>
      <c r="L188" s="183">
        <f>IFERROR(K188-I188,"-")</f>
        <v>0.40887113727138935</v>
      </c>
      <c r="M188" s="182">
        <v>5.5333333333333332</v>
      </c>
      <c r="N188" s="183">
        <f>IFERROR(M188-K188,"-")</f>
        <v>1.0258706467661689</v>
      </c>
      <c r="O188" s="183">
        <f t="shared" si="54"/>
        <v>0.32206572769953024</v>
      </c>
    </row>
    <row r="189" spans="1:16" x14ac:dyDescent="0.25">
      <c r="B189" s="112" t="s">
        <v>75</v>
      </c>
      <c r="C189" s="182">
        <v>3.967741935483871</v>
      </c>
      <c r="D189" s="183">
        <v>-1.5028462998102468</v>
      </c>
      <c r="E189" s="182" t="s">
        <v>212</v>
      </c>
      <c r="F189" s="183" t="str">
        <f t="shared" ref="F189:J197" si="55">IFERROR(E189-C189,"-")</f>
        <v>-</v>
      </c>
      <c r="G189" s="182">
        <v>2.0909090909090908</v>
      </c>
      <c r="H189" s="183" t="str">
        <f t="shared" si="55"/>
        <v>-</v>
      </c>
      <c r="I189" s="182">
        <v>5.3</v>
      </c>
      <c r="J189" s="183">
        <f t="shared" si="55"/>
        <v>3.209090909090909</v>
      </c>
      <c r="K189" s="182">
        <v>2.6585365853658538</v>
      </c>
      <c r="L189" s="183">
        <f t="shared" ref="L189:L197" si="56">IFERROR(K189-I189,"-")</f>
        <v>-2.641463414634146</v>
      </c>
      <c r="M189" s="182">
        <v>1.7142857142857142</v>
      </c>
      <c r="N189" s="183">
        <f t="shared" ref="N189" si="57">IFERROR(M189-K189,"-")</f>
        <v>-0.94425087108013961</v>
      </c>
      <c r="O189" s="183">
        <f t="shared" si="54"/>
        <v>-2.2534562211981566</v>
      </c>
    </row>
    <row r="190" spans="1:16" x14ac:dyDescent="0.25">
      <c r="B190" s="112" t="s">
        <v>116</v>
      </c>
      <c r="C190" s="182">
        <v>8.3333333333333339</v>
      </c>
      <c r="D190" s="183">
        <v>2.4393939393939403</v>
      </c>
      <c r="E190" s="182" t="s">
        <v>212</v>
      </c>
      <c r="F190" s="183" t="str">
        <f t="shared" si="55"/>
        <v>-</v>
      </c>
      <c r="G190" s="182">
        <v>3.5555555555555554</v>
      </c>
      <c r="H190" s="183" t="str">
        <f t="shared" si="55"/>
        <v>-</v>
      </c>
      <c r="I190" s="182">
        <v>2.5609756097560976</v>
      </c>
      <c r="J190" s="183">
        <f t="shared" si="55"/>
        <v>-0.99457994579945774</v>
      </c>
      <c r="K190" s="182">
        <v>4.5862068965517242</v>
      </c>
      <c r="L190" s="183">
        <f t="shared" si="56"/>
        <v>2.0252312867956266</v>
      </c>
      <c r="M190" s="182"/>
      <c r="N190" s="183"/>
      <c r="O190" s="183"/>
    </row>
    <row r="191" spans="1:16" x14ac:dyDescent="0.25">
      <c r="B191" s="112" t="s">
        <v>79</v>
      </c>
      <c r="C191" s="182">
        <v>5.4545454545454541</v>
      </c>
      <c r="D191" s="183">
        <v>-0.84545454545454568</v>
      </c>
      <c r="E191" s="182" t="s">
        <v>212</v>
      </c>
      <c r="F191" s="183" t="str">
        <f t="shared" si="55"/>
        <v>-</v>
      </c>
      <c r="G191" s="182">
        <v>3.6666666666666665</v>
      </c>
      <c r="H191" s="183" t="str">
        <f t="shared" si="55"/>
        <v>-</v>
      </c>
      <c r="I191" s="182">
        <v>1.8235294117647058</v>
      </c>
      <c r="J191" s="183">
        <f t="shared" si="55"/>
        <v>-1.8431372549019607</v>
      </c>
      <c r="K191" s="182">
        <v>4.875</v>
      </c>
      <c r="L191" s="183">
        <f t="shared" si="56"/>
        <v>3.0514705882352944</v>
      </c>
      <c r="M191" s="182"/>
      <c r="N191" s="183"/>
      <c r="O191" s="183"/>
    </row>
    <row r="192" spans="1:16" x14ac:dyDescent="0.25">
      <c r="B192" s="112" t="s">
        <v>81</v>
      </c>
      <c r="C192" s="182">
        <v>4.4615384615384617</v>
      </c>
      <c r="D192" s="183">
        <v>-0.21846153846153804</v>
      </c>
      <c r="E192" s="182">
        <v>4.25</v>
      </c>
      <c r="F192" s="183">
        <f t="shared" si="55"/>
        <v>-0.21153846153846168</v>
      </c>
      <c r="G192" s="182">
        <v>3.8823529411764706</v>
      </c>
      <c r="H192" s="183">
        <f t="shared" si="55"/>
        <v>-0.36764705882352944</v>
      </c>
      <c r="I192" s="182">
        <v>6.520833333333333</v>
      </c>
      <c r="J192" s="183">
        <f t="shared" si="55"/>
        <v>2.6384803921568625</v>
      </c>
      <c r="K192" s="182">
        <v>4.9824561403508776</v>
      </c>
      <c r="L192" s="183">
        <f t="shared" si="56"/>
        <v>-1.5383771929824555</v>
      </c>
      <c r="M192" s="182"/>
      <c r="N192" s="183"/>
      <c r="O192" s="183"/>
    </row>
    <row r="193" spans="2:16" x14ac:dyDescent="0.25">
      <c r="B193" s="112" t="s">
        <v>83</v>
      </c>
      <c r="C193" s="182">
        <v>8.384615384615385</v>
      </c>
      <c r="D193" s="183">
        <v>1.4547908232118765</v>
      </c>
      <c r="E193" s="182">
        <v>1</v>
      </c>
      <c r="F193" s="183">
        <f t="shared" si="55"/>
        <v>-7.384615384615385</v>
      </c>
      <c r="G193" s="182">
        <v>6.1904761904761907</v>
      </c>
      <c r="H193" s="183">
        <f t="shared" si="55"/>
        <v>5.1904761904761907</v>
      </c>
      <c r="I193" s="182">
        <v>3.5925925925925926</v>
      </c>
      <c r="J193" s="183">
        <f t="shared" si="55"/>
        <v>-2.5978835978835981</v>
      </c>
      <c r="K193" s="182">
        <v>3.0555555555555554</v>
      </c>
      <c r="L193" s="183">
        <f t="shared" si="56"/>
        <v>-0.5370370370370372</v>
      </c>
      <c r="M193" s="182"/>
      <c r="N193" s="183"/>
      <c r="O193" s="183"/>
    </row>
    <row r="194" spans="2:16" x14ac:dyDescent="0.25">
      <c r="B194" s="112" t="s">
        <v>85</v>
      </c>
      <c r="C194" s="182">
        <v>2.8095238095238093</v>
      </c>
      <c r="D194" s="183">
        <v>-3.9084249084249088</v>
      </c>
      <c r="E194" s="182">
        <v>6.25</v>
      </c>
      <c r="F194" s="183">
        <f t="shared" si="55"/>
        <v>3.4404761904761907</v>
      </c>
      <c r="G194" s="182">
        <v>2.1971830985915495</v>
      </c>
      <c r="H194" s="183">
        <f t="shared" si="55"/>
        <v>-4.0528169014084501</v>
      </c>
      <c r="I194" s="182">
        <v>3.8333333333333335</v>
      </c>
      <c r="J194" s="183">
        <f t="shared" si="55"/>
        <v>1.636150234741784</v>
      </c>
      <c r="K194" s="182">
        <v>2.4133333333333336</v>
      </c>
      <c r="L194" s="183">
        <f t="shared" si="56"/>
        <v>-1.42</v>
      </c>
      <c r="M194" s="182"/>
      <c r="N194" s="183"/>
      <c r="O194" s="183"/>
    </row>
    <row r="195" spans="2:16" x14ac:dyDescent="0.25">
      <c r="B195" s="112" t="s">
        <v>87</v>
      </c>
      <c r="C195" s="182">
        <v>4.1917808219178081</v>
      </c>
      <c r="D195" s="183">
        <v>0.29816380064121217</v>
      </c>
      <c r="E195" s="182">
        <v>10.5</v>
      </c>
      <c r="F195" s="183">
        <f t="shared" si="55"/>
        <v>6.3082191780821919</v>
      </c>
      <c r="G195" s="182">
        <v>2.9473684210526314</v>
      </c>
      <c r="H195" s="183">
        <f t="shared" si="55"/>
        <v>-7.5526315789473681</v>
      </c>
      <c r="I195" s="182">
        <v>1.8409090909090908</v>
      </c>
      <c r="J195" s="183">
        <f t="shared" si="55"/>
        <v>-1.1064593301435406</v>
      </c>
      <c r="K195" s="182">
        <v>4.36231884057971</v>
      </c>
      <c r="L195" s="183">
        <f t="shared" si="56"/>
        <v>2.5214097496706191</v>
      </c>
      <c r="M195" s="182"/>
      <c r="N195" s="183"/>
      <c r="O195" s="183"/>
    </row>
    <row r="196" spans="2:16" x14ac:dyDescent="0.25">
      <c r="B196" s="112" t="s">
        <v>89</v>
      </c>
      <c r="C196" s="182">
        <v>5.52</v>
      </c>
      <c r="D196" s="183">
        <v>-0.48000000000000043</v>
      </c>
      <c r="E196" s="182">
        <v>35.5</v>
      </c>
      <c r="F196" s="183">
        <f t="shared" si="55"/>
        <v>29.98</v>
      </c>
      <c r="G196" s="182">
        <v>2.7735849056603774</v>
      </c>
      <c r="H196" s="183">
        <f t="shared" si="55"/>
        <v>-32.726415094339622</v>
      </c>
      <c r="I196" s="182">
        <v>3.5396825396825395</v>
      </c>
      <c r="J196" s="183">
        <f t="shared" si="55"/>
        <v>0.76609763402216213</v>
      </c>
      <c r="K196" s="182">
        <v>2.7608695652173911</v>
      </c>
      <c r="L196" s="183">
        <f t="shared" si="56"/>
        <v>-0.77881297446514841</v>
      </c>
      <c r="M196" s="182"/>
      <c r="N196" s="183"/>
      <c r="O196" s="183"/>
    </row>
    <row r="197" spans="2:16" ht="15.75" x14ac:dyDescent="0.25">
      <c r="B197" s="115" t="s">
        <v>26</v>
      </c>
      <c r="C197" s="184">
        <v>6.2463556851311957</v>
      </c>
      <c r="D197" s="185">
        <v>1.0470039833483753</v>
      </c>
      <c r="E197" s="184">
        <v>4.7816593886462879</v>
      </c>
      <c r="F197" s="185">
        <f t="shared" si="55"/>
        <v>-1.4646962964849077</v>
      </c>
      <c r="G197" s="184">
        <v>3.0651260504201683</v>
      </c>
      <c r="H197" s="185">
        <f t="shared" si="55"/>
        <v>-1.7165333382261196</v>
      </c>
      <c r="I197" s="184">
        <v>3.4307458143074583</v>
      </c>
      <c r="J197" s="185">
        <f t="shared" si="55"/>
        <v>0.36561976388729001</v>
      </c>
      <c r="K197" s="184">
        <v>3.7066290550070522</v>
      </c>
      <c r="L197" s="185">
        <f t="shared" si="56"/>
        <v>0.27588324069959391</v>
      </c>
      <c r="M197" s="184">
        <v>3.7467700258397931</v>
      </c>
      <c r="N197" s="185">
        <v>-3.0041568363105231E-2</v>
      </c>
      <c r="O197" s="185">
        <v>-2.9802831142568253</v>
      </c>
    </row>
    <row r="198" spans="2:16" ht="6" customHeight="1" x14ac:dyDescent="0.25"/>
    <row r="199" spans="2:16" x14ac:dyDescent="0.25">
      <c r="B199" s="103" t="s">
        <v>51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0" t="s">
        <v>276</v>
      </c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1" t="s">
        <v>117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118</v>
      </c>
    </row>
    <row r="204" spans="2:16" ht="22.5" thickTop="1" thickBot="1" x14ac:dyDescent="0.3">
      <c r="B204" s="119" t="str">
        <f>C204</f>
        <v>Países Bajos</v>
      </c>
      <c r="C204" s="349" t="s">
        <v>119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2019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65</v>
      </c>
      <c r="D206" s="110" t="str">
        <f>CONCATENATE("dif ",RIGHT(2019,2),"/",RIGHT(2018,2))</f>
        <v>dif 19/18</v>
      </c>
      <c r="E206" s="111" t="s">
        <v>65</v>
      </c>
      <c r="F206" s="110" t="str">
        <f>CONCATENATE("dif ",RIGHT(E205,2),"/",RIGHT(C205,2))</f>
        <v>dif 20/19</v>
      </c>
      <c r="G206" s="111" t="s">
        <v>65</v>
      </c>
      <c r="H206" s="110" t="str">
        <f>CONCATENATE("dif ",RIGHT(G205,2),"/",RIGHT(E205,2))</f>
        <v>dif 21/20</v>
      </c>
      <c r="I206" s="111" t="s">
        <v>65</v>
      </c>
      <c r="J206" s="110" t="str">
        <f>CONCATENATE("dif ",RIGHT(I205,2),"/",RIGHT(G205,2))</f>
        <v>dif 22/21</v>
      </c>
      <c r="K206" s="111" t="s">
        <v>65</v>
      </c>
      <c r="L206" s="110" t="str">
        <f>CONCATENATE("dif ",RIGHT(K205,2),"/",RIGHT(I205,2))</f>
        <v>dif 23/22</v>
      </c>
      <c r="M206" s="111" t="s">
        <v>65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67</v>
      </c>
      <c r="C207" s="182">
        <v>3.4444444444444446</v>
      </c>
      <c r="D207" s="183">
        <v>0.79579579579579596</v>
      </c>
      <c r="E207" s="182">
        <v>3.1976744186046511</v>
      </c>
      <c r="F207" s="183">
        <f t="shared" ref="F207:J209" si="58">IFERROR(E207-C207,"-")</f>
        <v>-0.24677002583979357</v>
      </c>
      <c r="G207" s="182">
        <v>3.6428571428571428</v>
      </c>
      <c r="H207" s="183">
        <f t="shared" si="58"/>
        <v>0.44518272425249172</v>
      </c>
      <c r="I207" s="182">
        <v>4.6836734693877551</v>
      </c>
      <c r="J207" s="183">
        <f t="shared" si="58"/>
        <v>1.0408163265306123</v>
      </c>
      <c r="K207" s="182">
        <v>2.5125000000000002</v>
      </c>
      <c r="L207" s="183">
        <f t="shared" ref="L207:L209" si="59">IFERROR(K207-I207,"-")</f>
        <v>-2.1711734693877549</v>
      </c>
      <c r="M207" s="182">
        <v>3.9393939393939394</v>
      </c>
      <c r="N207" s="183">
        <f t="shared" ref="N207:N209" si="60">IFERROR(M207-K207,"-")</f>
        <v>1.4268939393939393</v>
      </c>
      <c r="O207" s="183">
        <f t="shared" ref="O207" si="61">IFERROR(M207-C207,"-")</f>
        <v>0.49494949494949481</v>
      </c>
    </row>
    <row r="208" spans="2:16" x14ac:dyDescent="0.25">
      <c r="B208" s="112" t="s">
        <v>69</v>
      </c>
      <c r="C208" s="182">
        <v>8.4590163934426226</v>
      </c>
      <c r="D208" s="183">
        <v>2.8387632288856608</v>
      </c>
      <c r="E208" s="182">
        <v>2.3858267716535435</v>
      </c>
      <c r="F208" s="183">
        <f t="shared" si="58"/>
        <v>-6.0731896217890791</v>
      </c>
      <c r="G208" s="182">
        <v>33.666666666666664</v>
      </c>
      <c r="H208" s="183">
        <f t="shared" si="58"/>
        <v>31.28083989501312</v>
      </c>
      <c r="I208" s="182">
        <v>3.073394495412844</v>
      </c>
      <c r="J208" s="183">
        <f t="shared" si="58"/>
        <v>-30.593272171253819</v>
      </c>
      <c r="K208" s="182">
        <v>2.52</v>
      </c>
      <c r="L208" s="183">
        <f t="shared" si="59"/>
        <v>-0.55339449541284402</v>
      </c>
      <c r="M208" s="182">
        <v>4.2948717948717947</v>
      </c>
      <c r="N208" s="183">
        <f t="shared" si="60"/>
        <v>1.7748717948717947</v>
      </c>
      <c r="O208" s="183">
        <f>IFERROR(M208-C208,"-")</f>
        <v>-4.1641445985708279</v>
      </c>
    </row>
    <row r="209" spans="2:16" x14ac:dyDescent="0.25">
      <c r="B209" s="112" t="s">
        <v>71</v>
      </c>
      <c r="C209" s="182">
        <v>6.34020618556701</v>
      </c>
      <c r="D209" s="183">
        <v>1.3910536431941285</v>
      </c>
      <c r="E209" s="182">
        <v>2</v>
      </c>
      <c r="F209" s="183">
        <f t="shared" si="58"/>
        <v>-4.34020618556701</v>
      </c>
      <c r="G209" s="182">
        <v>11.714285714285714</v>
      </c>
      <c r="H209" s="183">
        <f t="shared" si="58"/>
        <v>9.7142857142857135</v>
      </c>
      <c r="I209" s="182">
        <v>3.893939393939394</v>
      </c>
      <c r="J209" s="183">
        <f t="shared" si="58"/>
        <v>-7.820346320346319</v>
      </c>
      <c r="K209" s="182">
        <v>3.5217391304347827</v>
      </c>
      <c r="L209" s="183">
        <f t="shared" si="59"/>
        <v>-0.37220026350461133</v>
      </c>
      <c r="M209" s="182">
        <v>4.4060150375939848</v>
      </c>
      <c r="N209" s="183">
        <f t="shared" si="60"/>
        <v>0.88427590715920212</v>
      </c>
      <c r="O209" s="183">
        <f t="shared" ref="O209:O211" si="62">IFERROR(M209-C209,"-")</f>
        <v>-1.9341911479730252</v>
      </c>
    </row>
    <row r="210" spans="2:16" x14ac:dyDescent="0.25">
      <c r="B210" s="112" t="s">
        <v>73</v>
      </c>
      <c r="C210" s="182">
        <v>5.865384615384615</v>
      </c>
      <c r="D210" s="183">
        <v>1.3537567084078708</v>
      </c>
      <c r="E210" s="182" t="s">
        <v>212</v>
      </c>
      <c r="F210" s="183" t="str">
        <f>IFERROR(E210-C210,"-")</f>
        <v>-</v>
      </c>
      <c r="G210" s="182">
        <v>12.222222222222221</v>
      </c>
      <c r="H210" s="183" t="str">
        <f>IFERROR(G210-E210,"-")</f>
        <v>-</v>
      </c>
      <c r="I210" s="182">
        <v>3</v>
      </c>
      <c r="J210" s="183">
        <f>IFERROR(I210-G210,"-")</f>
        <v>-9.2222222222222214</v>
      </c>
      <c r="K210" s="182">
        <v>2.2131147540983607</v>
      </c>
      <c r="L210" s="183">
        <f>IFERROR(K210-I210,"-")</f>
        <v>-0.78688524590163933</v>
      </c>
      <c r="M210" s="182">
        <v>4.134615384615385</v>
      </c>
      <c r="N210" s="183">
        <f>IFERROR(M210-K210,"-")</f>
        <v>1.9215006305170244</v>
      </c>
      <c r="O210" s="183">
        <f t="shared" si="62"/>
        <v>-1.7307692307692299</v>
      </c>
    </row>
    <row r="211" spans="2:16" x14ac:dyDescent="0.25">
      <c r="B211" s="112" t="s">
        <v>75</v>
      </c>
      <c r="C211" s="182">
        <v>4.7954545454545459</v>
      </c>
      <c r="D211" s="183">
        <v>1.3089680589680595</v>
      </c>
      <c r="E211" s="182" t="s">
        <v>212</v>
      </c>
      <c r="F211" s="183" t="str">
        <f t="shared" ref="F211:J219" si="63">IFERROR(E211-C211,"-")</f>
        <v>-</v>
      </c>
      <c r="G211" s="182">
        <v>5.9545454545454541</v>
      </c>
      <c r="H211" s="183" t="str">
        <f t="shared" si="63"/>
        <v>-</v>
      </c>
      <c r="I211" s="182">
        <v>2.5192307692307692</v>
      </c>
      <c r="J211" s="183">
        <f t="shared" si="63"/>
        <v>-3.435314685314685</v>
      </c>
      <c r="K211" s="182">
        <v>4.0434782608695654</v>
      </c>
      <c r="L211" s="183">
        <f t="shared" ref="L211:L219" si="64">IFERROR(K211-I211,"-")</f>
        <v>1.5242474916387962</v>
      </c>
      <c r="M211" s="182">
        <v>5.083333333333333</v>
      </c>
      <c r="N211" s="183">
        <f t="shared" ref="N211" si="65">IFERROR(M211-K211,"-")</f>
        <v>1.0398550724637676</v>
      </c>
      <c r="O211" s="183">
        <f t="shared" si="62"/>
        <v>0.28787878787878718</v>
      </c>
    </row>
    <row r="212" spans="2:16" x14ac:dyDescent="0.25">
      <c r="B212" s="112" t="s">
        <v>77</v>
      </c>
      <c r="C212" s="182">
        <v>7.5263157894736841</v>
      </c>
      <c r="D212" s="183">
        <v>2.1309669522643819</v>
      </c>
      <c r="E212" s="182" t="s">
        <v>212</v>
      </c>
      <c r="F212" s="183" t="str">
        <f t="shared" si="63"/>
        <v>-</v>
      </c>
      <c r="G212" s="182">
        <v>4</v>
      </c>
      <c r="H212" s="183" t="str">
        <f t="shared" si="63"/>
        <v>-</v>
      </c>
      <c r="I212" s="182">
        <v>3.4222222222222221</v>
      </c>
      <c r="J212" s="183">
        <f t="shared" si="63"/>
        <v>-0.57777777777777795</v>
      </c>
      <c r="K212" s="182">
        <v>3.9</v>
      </c>
      <c r="L212" s="183">
        <f t="shared" si="64"/>
        <v>0.47777777777777786</v>
      </c>
      <c r="M212" s="182"/>
      <c r="N212" s="183"/>
      <c r="O212" s="183"/>
    </row>
    <row r="213" spans="2:16" x14ac:dyDescent="0.25">
      <c r="B213" s="112" t="s">
        <v>79</v>
      </c>
      <c r="C213" s="182">
        <v>3.6744186046511627</v>
      </c>
      <c r="D213" s="183">
        <v>-0.66600692726373056</v>
      </c>
      <c r="E213" s="182" t="s">
        <v>212</v>
      </c>
      <c r="F213" s="183" t="str">
        <f t="shared" si="63"/>
        <v>-</v>
      </c>
      <c r="G213" s="182">
        <v>5.4</v>
      </c>
      <c r="H213" s="183" t="str">
        <f t="shared" si="63"/>
        <v>-</v>
      </c>
      <c r="I213" s="182">
        <v>5.3098591549295771</v>
      </c>
      <c r="J213" s="183">
        <f t="shared" si="63"/>
        <v>-9.0140845070423303E-2</v>
      </c>
      <c r="K213" s="182">
        <v>3.0256410256410255</v>
      </c>
      <c r="L213" s="183">
        <f t="shared" si="64"/>
        <v>-2.2842181292885515</v>
      </c>
      <c r="M213" s="182"/>
      <c r="N213" s="183"/>
      <c r="O213" s="183"/>
    </row>
    <row r="214" spans="2:16" x14ac:dyDescent="0.25">
      <c r="B214" s="112" t="s">
        <v>81</v>
      </c>
      <c r="C214" s="182">
        <v>5.546875</v>
      </c>
      <c r="D214" s="183">
        <v>1.0813577586206895</v>
      </c>
      <c r="E214" s="182">
        <v>12.92</v>
      </c>
      <c r="F214" s="183">
        <f t="shared" si="63"/>
        <v>7.3731249999999999</v>
      </c>
      <c r="G214" s="182">
        <v>8.7435897435897427</v>
      </c>
      <c r="H214" s="183">
        <f t="shared" si="63"/>
        <v>-4.1764102564102572</v>
      </c>
      <c r="I214" s="182">
        <v>3.2537313432835822</v>
      </c>
      <c r="J214" s="183">
        <f t="shared" si="63"/>
        <v>-5.4898584003061606</v>
      </c>
      <c r="K214" s="182">
        <v>3.84</v>
      </c>
      <c r="L214" s="183">
        <f t="shared" si="64"/>
        <v>0.5862686567164177</v>
      </c>
      <c r="M214" s="182"/>
      <c r="N214" s="183"/>
      <c r="O214" s="183"/>
    </row>
    <row r="215" spans="2:16" x14ac:dyDescent="0.25">
      <c r="B215" s="112" t="s">
        <v>83</v>
      </c>
      <c r="C215" s="182">
        <v>3.8974358974358974</v>
      </c>
      <c r="D215" s="183">
        <v>-1.466200466200466</v>
      </c>
      <c r="E215" s="182" t="s">
        <v>212</v>
      </c>
      <c r="F215" s="183" t="str">
        <f t="shared" si="63"/>
        <v>-</v>
      </c>
      <c r="G215" s="182">
        <v>4.5</v>
      </c>
      <c r="H215" s="183" t="str">
        <f t="shared" si="63"/>
        <v>-</v>
      </c>
      <c r="I215" s="182">
        <v>2.1489361702127661</v>
      </c>
      <c r="J215" s="183">
        <f t="shared" si="63"/>
        <v>-2.3510638297872339</v>
      </c>
      <c r="K215" s="182">
        <v>3.9166666666666665</v>
      </c>
      <c r="L215" s="183">
        <f t="shared" si="64"/>
        <v>1.7677304964539005</v>
      </c>
      <c r="M215" s="182"/>
      <c r="N215" s="183"/>
      <c r="O215" s="183"/>
    </row>
    <row r="216" spans="2:16" x14ac:dyDescent="0.25">
      <c r="B216" s="112" t="s">
        <v>85</v>
      </c>
      <c r="C216" s="182">
        <v>4.7068965517241379</v>
      </c>
      <c r="D216" s="183">
        <v>-1.81998516870597</v>
      </c>
      <c r="E216" s="182">
        <v>4.25</v>
      </c>
      <c r="F216" s="183">
        <f t="shared" si="63"/>
        <v>-0.4568965517241379</v>
      </c>
      <c r="G216" s="182">
        <v>4.9454545454545453</v>
      </c>
      <c r="H216" s="183">
        <f t="shared" si="63"/>
        <v>0.69545454545454533</v>
      </c>
      <c r="I216" s="182">
        <v>2.6509433962264151</v>
      </c>
      <c r="J216" s="183">
        <f t="shared" si="63"/>
        <v>-2.2945111492281303</v>
      </c>
      <c r="K216" s="182">
        <v>3.2222222222222223</v>
      </c>
      <c r="L216" s="183">
        <f t="shared" si="64"/>
        <v>0.57127882599580726</v>
      </c>
      <c r="M216" s="182"/>
      <c r="N216" s="183"/>
      <c r="O216" s="183"/>
    </row>
    <row r="217" spans="2:16" x14ac:dyDescent="0.25">
      <c r="B217" s="112" t="s">
        <v>87</v>
      </c>
      <c r="C217" s="182">
        <v>5.8</v>
      </c>
      <c r="D217" s="183">
        <v>4.5454545454539641E-3</v>
      </c>
      <c r="E217" s="182">
        <v>1</v>
      </c>
      <c r="F217" s="183">
        <f t="shared" si="63"/>
        <v>-4.8</v>
      </c>
      <c r="G217" s="182">
        <v>4.854838709677419</v>
      </c>
      <c r="H217" s="183">
        <f t="shared" si="63"/>
        <v>3.854838709677419</v>
      </c>
      <c r="I217" s="182">
        <v>3.4</v>
      </c>
      <c r="J217" s="183">
        <f t="shared" si="63"/>
        <v>-1.4548387096774191</v>
      </c>
      <c r="K217" s="182">
        <v>4.8137931034482762</v>
      </c>
      <c r="L217" s="183">
        <f t="shared" si="64"/>
        <v>1.4137931034482762</v>
      </c>
      <c r="M217" s="182"/>
      <c r="N217" s="183"/>
      <c r="O217" s="183"/>
    </row>
    <row r="218" spans="2:16" x14ac:dyDescent="0.25">
      <c r="B218" s="112" t="s">
        <v>89</v>
      </c>
      <c r="C218" s="182">
        <v>1.8478260869565217</v>
      </c>
      <c r="D218" s="183">
        <v>-2.1144380639868743</v>
      </c>
      <c r="E218" s="182">
        <v>1.9565217391304348</v>
      </c>
      <c r="F218" s="183">
        <f t="shared" si="63"/>
        <v>0.10869565217391308</v>
      </c>
      <c r="G218" s="182">
        <v>5.125</v>
      </c>
      <c r="H218" s="183">
        <f t="shared" si="63"/>
        <v>3.1684782608695654</v>
      </c>
      <c r="I218" s="182">
        <v>4.306451612903226</v>
      </c>
      <c r="J218" s="183">
        <f t="shared" si="63"/>
        <v>-0.81854838709677402</v>
      </c>
      <c r="K218" s="182">
        <v>2.901098901098901</v>
      </c>
      <c r="L218" s="183">
        <f t="shared" si="64"/>
        <v>-1.405352711804325</v>
      </c>
      <c r="M218" s="182"/>
      <c r="N218" s="183"/>
      <c r="O218" s="183"/>
    </row>
    <row r="219" spans="2:16" ht="15.75" x14ac:dyDescent="0.25">
      <c r="B219" s="115" t="s">
        <v>26</v>
      </c>
      <c r="C219" s="184">
        <v>5.0793433652530782</v>
      </c>
      <c r="D219" s="185">
        <v>0.25430565786242987</v>
      </c>
      <c r="E219" s="184">
        <v>3.8098591549295775</v>
      </c>
      <c r="F219" s="185">
        <f t="shared" si="63"/>
        <v>-1.2694842103235007</v>
      </c>
      <c r="G219" s="184">
        <v>5.8116710875331563</v>
      </c>
      <c r="H219" s="185">
        <f t="shared" si="63"/>
        <v>2.0018119326035788</v>
      </c>
      <c r="I219" s="184">
        <v>3.5172811059907834</v>
      </c>
      <c r="J219" s="185">
        <f t="shared" si="63"/>
        <v>-2.2943899815423729</v>
      </c>
      <c r="K219" s="184">
        <v>3.3786057692307692</v>
      </c>
      <c r="L219" s="185">
        <f t="shared" si="64"/>
        <v>-0.1386753367600142</v>
      </c>
      <c r="M219" s="184">
        <v>4.2216014897579139</v>
      </c>
      <c r="N219" s="185">
        <v>1.3756800396068565</v>
      </c>
      <c r="O219" s="185">
        <v>-1.1628206207948502</v>
      </c>
    </row>
    <row r="220" spans="2:16" ht="6" customHeight="1" x14ac:dyDescent="0.25"/>
    <row r="221" spans="2:16" x14ac:dyDescent="0.25">
      <c r="B221" s="103" t="s">
        <v>51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0" t="s">
        <v>275</v>
      </c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1" t="s">
        <v>120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121</v>
      </c>
    </row>
    <row r="226" spans="2:16" ht="22.5" thickTop="1" thickBot="1" x14ac:dyDescent="0.3">
      <c r="B226" s="119" t="str">
        <f>C226</f>
        <v>Bélgica</v>
      </c>
      <c r="C226" s="349" t="s">
        <v>115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2019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65</v>
      </c>
      <c r="D228" s="110" t="str">
        <f>CONCATENATE("dif ",RIGHT(2019,2),"/",RIGHT(2018,2))</f>
        <v>dif 19/18</v>
      </c>
      <c r="E228" s="111" t="s">
        <v>65</v>
      </c>
      <c r="F228" s="110" t="str">
        <f>CONCATENATE("dif ",RIGHT(E227,2),"/",RIGHT(C227,2))</f>
        <v>dif 20/19</v>
      </c>
      <c r="G228" s="111" t="s">
        <v>65</v>
      </c>
      <c r="H228" s="110" t="str">
        <f>CONCATENATE("dif ",RIGHT(G227,2),"/",RIGHT(E227,2))</f>
        <v>dif 21/20</v>
      </c>
      <c r="I228" s="111" t="s">
        <v>65</v>
      </c>
      <c r="J228" s="110" t="str">
        <f>CONCATENATE("dif ",RIGHT(I227,2),"/",RIGHT(G227,2))</f>
        <v>dif 22/21</v>
      </c>
      <c r="K228" s="111" t="s">
        <v>65</v>
      </c>
      <c r="L228" s="110" t="str">
        <f>CONCATENATE("dif ",RIGHT(K227,2),"/",RIGHT(I227,2))</f>
        <v>dif 23/22</v>
      </c>
      <c r="M228" s="111" t="s">
        <v>65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67</v>
      </c>
      <c r="C229" s="182">
        <v>7.3186813186813184</v>
      </c>
      <c r="D229" s="183">
        <v>3.3909704753078245</v>
      </c>
      <c r="E229" s="182">
        <v>3.8571428571428572</v>
      </c>
      <c r="F229" s="183">
        <f t="shared" ref="F229:J231" si="66">IFERROR(E229-C229,"-")</f>
        <v>-3.4615384615384612</v>
      </c>
      <c r="G229" s="182">
        <v>4.1111111111111107</v>
      </c>
      <c r="H229" s="183">
        <f t="shared" si="66"/>
        <v>0.25396825396825351</v>
      </c>
      <c r="I229" s="182">
        <v>4.0224719101123592</v>
      </c>
      <c r="J229" s="183">
        <f t="shared" si="66"/>
        <v>-8.8639200998751555E-2</v>
      </c>
      <c r="K229" s="182">
        <v>3.263157894736842</v>
      </c>
      <c r="L229" s="183">
        <f t="shared" ref="L229:L231" si="67">IFERROR(K229-I229,"-")</f>
        <v>-0.75931401537551713</v>
      </c>
      <c r="M229" s="182">
        <v>3.9939393939393941</v>
      </c>
      <c r="N229" s="183">
        <f t="shared" ref="N229:N231" si="68">IFERROR(M229-K229,"-")</f>
        <v>0.73078149920255209</v>
      </c>
      <c r="O229" s="183">
        <f t="shared" ref="O229" si="69">IFERROR(M229-C229,"-")</f>
        <v>-3.3247419247419243</v>
      </c>
    </row>
    <row r="230" spans="2:16" x14ac:dyDescent="0.25">
      <c r="B230" s="112" t="s">
        <v>69</v>
      </c>
      <c r="C230" s="182">
        <v>6.9557522123893802</v>
      </c>
      <c r="D230" s="183">
        <v>2.1015855457227133</v>
      </c>
      <c r="E230" s="182">
        <v>3.5</v>
      </c>
      <c r="F230" s="183">
        <f t="shared" si="66"/>
        <v>-3.4557522123893802</v>
      </c>
      <c r="G230" s="182">
        <v>2</v>
      </c>
      <c r="H230" s="183">
        <f t="shared" si="66"/>
        <v>-1.5</v>
      </c>
      <c r="I230" s="182">
        <v>2.0849056603773586</v>
      </c>
      <c r="J230" s="183">
        <f t="shared" si="66"/>
        <v>8.4905660377358583E-2</v>
      </c>
      <c r="K230" s="182">
        <v>3.7878787878787881</v>
      </c>
      <c r="L230" s="183">
        <f t="shared" si="67"/>
        <v>1.7029731275014295</v>
      </c>
      <c r="M230" s="182">
        <v>2.9772727272727271</v>
      </c>
      <c r="N230" s="183">
        <f t="shared" si="68"/>
        <v>-0.810606060606061</v>
      </c>
      <c r="O230" s="183">
        <f>IFERROR(M230-C230,"-")</f>
        <v>-3.9784794851166532</v>
      </c>
    </row>
    <row r="231" spans="2:16" x14ac:dyDescent="0.25">
      <c r="B231" s="112" t="s">
        <v>71</v>
      </c>
      <c r="C231" s="182">
        <v>9.3116883116883109</v>
      </c>
      <c r="D231" s="183">
        <v>5.728354978354977</v>
      </c>
      <c r="E231" s="182">
        <v>7</v>
      </c>
      <c r="F231" s="183">
        <f t="shared" si="66"/>
        <v>-2.3116883116883109</v>
      </c>
      <c r="G231" s="182">
        <v>1.2941176470588236</v>
      </c>
      <c r="H231" s="183">
        <f t="shared" si="66"/>
        <v>-5.7058823529411766</v>
      </c>
      <c r="I231" s="182">
        <v>3.8448275862068964</v>
      </c>
      <c r="J231" s="183">
        <f t="shared" si="66"/>
        <v>2.5507099391480725</v>
      </c>
      <c r="K231" s="182">
        <v>4.1473684210526311</v>
      </c>
      <c r="L231" s="183">
        <f t="shared" si="67"/>
        <v>0.3025408348457348</v>
      </c>
      <c r="M231" s="182">
        <v>3.2682926829268291</v>
      </c>
      <c r="N231" s="183">
        <f t="shared" si="68"/>
        <v>-0.87907573812580209</v>
      </c>
      <c r="O231" s="183">
        <f t="shared" ref="O231:O233" si="70">IFERROR(M231-C231,"-")</f>
        <v>-6.0433956287614823</v>
      </c>
    </row>
    <row r="232" spans="2:16" x14ac:dyDescent="0.25">
      <c r="B232" s="112" t="s">
        <v>73</v>
      </c>
      <c r="C232" s="182">
        <v>5.211267605633803</v>
      </c>
      <c r="D232" s="183">
        <v>0.37793427230046994</v>
      </c>
      <c r="E232" s="182" t="s">
        <v>212</v>
      </c>
      <c r="F232" s="183" t="str">
        <f>IFERROR(E232-C232,"-")</f>
        <v>-</v>
      </c>
      <c r="G232" s="182">
        <v>2.8888888888888888</v>
      </c>
      <c r="H232" s="183" t="str">
        <f>IFERROR(G232-E232,"-")</f>
        <v>-</v>
      </c>
      <c r="I232" s="182">
        <v>4.098591549295775</v>
      </c>
      <c r="J232" s="183">
        <f>IFERROR(I232-G232,"-")</f>
        <v>1.2097026604068861</v>
      </c>
      <c r="K232" s="182">
        <v>4.5074626865671643</v>
      </c>
      <c r="L232" s="183">
        <f>IFERROR(K232-I232,"-")</f>
        <v>0.40887113727138935</v>
      </c>
      <c r="M232" s="182">
        <v>5.5333333333333332</v>
      </c>
      <c r="N232" s="183">
        <f>IFERROR(M232-K232,"-")</f>
        <v>1.0258706467661689</v>
      </c>
      <c r="O232" s="183">
        <f t="shared" si="70"/>
        <v>0.32206572769953024</v>
      </c>
    </row>
    <row r="233" spans="2:16" x14ac:dyDescent="0.25">
      <c r="B233" s="112" t="s">
        <v>75</v>
      </c>
      <c r="C233" s="182">
        <v>3.967741935483871</v>
      </c>
      <c r="D233" s="183">
        <v>-1.5028462998102468</v>
      </c>
      <c r="E233" s="182" t="s">
        <v>212</v>
      </c>
      <c r="F233" s="183" t="str">
        <f t="shared" ref="F233:J241" si="71">IFERROR(E233-C233,"-")</f>
        <v>-</v>
      </c>
      <c r="G233" s="182">
        <v>2.0909090909090908</v>
      </c>
      <c r="H233" s="183" t="str">
        <f t="shared" si="71"/>
        <v>-</v>
      </c>
      <c r="I233" s="182">
        <v>5.3</v>
      </c>
      <c r="J233" s="183">
        <f t="shared" si="71"/>
        <v>3.209090909090909</v>
      </c>
      <c r="K233" s="182">
        <v>2.6585365853658538</v>
      </c>
      <c r="L233" s="183">
        <f t="shared" ref="L233:L241" si="72">IFERROR(K233-I233,"-")</f>
        <v>-2.641463414634146</v>
      </c>
      <c r="M233" s="182">
        <v>1.7142857142857142</v>
      </c>
      <c r="N233" s="183">
        <f t="shared" ref="N233" si="73">IFERROR(M233-K233,"-")</f>
        <v>-0.94425087108013961</v>
      </c>
      <c r="O233" s="183">
        <f t="shared" si="70"/>
        <v>-2.2534562211981566</v>
      </c>
    </row>
    <row r="234" spans="2:16" x14ac:dyDescent="0.25">
      <c r="B234" s="112" t="s">
        <v>77</v>
      </c>
      <c r="C234" s="182">
        <v>8.3333333333333339</v>
      </c>
      <c r="D234" s="183">
        <v>2.4393939393939403</v>
      </c>
      <c r="E234" s="182" t="s">
        <v>212</v>
      </c>
      <c r="F234" s="183" t="str">
        <f t="shared" si="71"/>
        <v>-</v>
      </c>
      <c r="G234" s="182">
        <v>3.5555555555555554</v>
      </c>
      <c r="H234" s="183" t="str">
        <f t="shared" si="71"/>
        <v>-</v>
      </c>
      <c r="I234" s="182">
        <v>2.5609756097560976</v>
      </c>
      <c r="J234" s="183">
        <f t="shared" si="71"/>
        <v>-0.99457994579945774</v>
      </c>
      <c r="K234" s="182">
        <v>4.5862068965517242</v>
      </c>
      <c r="L234" s="183">
        <f t="shared" si="72"/>
        <v>2.0252312867956266</v>
      </c>
      <c r="M234" s="182"/>
      <c r="N234" s="183"/>
      <c r="O234" s="183"/>
    </row>
    <row r="235" spans="2:16" x14ac:dyDescent="0.25">
      <c r="B235" s="112" t="s">
        <v>79</v>
      </c>
      <c r="C235" s="182">
        <v>5.4545454545454541</v>
      </c>
      <c r="D235" s="183">
        <v>-0.84545454545454568</v>
      </c>
      <c r="E235" s="182" t="s">
        <v>212</v>
      </c>
      <c r="F235" s="183" t="str">
        <f t="shared" si="71"/>
        <v>-</v>
      </c>
      <c r="G235" s="182">
        <v>3.6666666666666665</v>
      </c>
      <c r="H235" s="183" t="str">
        <f t="shared" si="71"/>
        <v>-</v>
      </c>
      <c r="I235" s="182">
        <v>1.8235294117647058</v>
      </c>
      <c r="J235" s="183">
        <f t="shared" si="71"/>
        <v>-1.8431372549019607</v>
      </c>
      <c r="K235" s="182">
        <v>4.875</v>
      </c>
      <c r="L235" s="183">
        <f t="shared" si="72"/>
        <v>3.0514705882352944</v>
      </c>
      <c r="M235" s="182"/>
      <c r="N235" s="183"/>
      <c r="O235" s="183"/>
    </row>
    <row r="236" spans="2:16" x14ac:dyDescent="0.25">
      <c r="B236" s="112" t="s">
        <v>81</v>
      </c>
      <c r="C236" s="182">
        <v>4.4615384615384617</v>
      </c>
      <c r="D236" s="183">
        <v>-0.21846153846153804</v>
      </c>
      <c r="E236" s="182">
        <v>4.25</v>
      </c>
      <c r="F236" s="183">
        <f t="shared" si="71"/>
        <v>-0.21153846153846168</v>
      </c>
      <c r="G236" s="182">
        <v>3.8823529411764706</v>
      </c>
      <c r="H236" s="183">
        <f t="shared" si="71"/>
        <v>-0.36764705882352944</v>
      </c>
      <c r="I236" s="182">
        <v>6.520833333333333</v>
      </c>
      <c r="J236" s="183">
        <f t="shared" si="71"/>
        <v>2.6384803921568625</v>
      </c>
      <c r="K236" s="182">
        <v>4.9824561403508776</v>
      </c>
      <c r="L236" s="183">
        <f t="shared" si="72"/>
        <v>-1.5383771929824555</v>
      </c>
      <c r="M236" s="182"/>
      <c r="N236" s="183"/>
      <c r="O236" s="183"/>
    </row>
    <row r="237" spans="2:16" x14ac:dyDescent="0.25">
      <c r="B237" s="112" t="s">
        <v>83</v>
      </c>
      <c r="C237" s="182">
        <v>8.384615384615385</v>
      </c>
      <c r="D237" s="183">
        <v>1.4547908232118765</v>
      </c>
      <c r="E237" s="182">
        <v>1</v>
      </c>
      <c r="F237" s="183">
        <f t="shared" si="71"/>
        <v>-7.384615384615385</v>
      </c>
      <c r="G237" s="182">
        <v>6.1904761904761907</v>
      </c>
      <c r="H237" s="183">
        <f t="shared" si="71"/>
        <v>5.1904761904761907</v>
      </c>
      <c r="I237" s="182">
        <v>3.5925925925925926</v>
      </c>
      <c r="J237" s="183">
        <f t="shared" si="71"/>
        <v>-2.5978835978835981</v>
      </c>
      <c r="K237" s="182">
        <v>3.0555555555555554</v>
      </c>
      <c r="L237" s="183">
        <f t="shared" si="72"/>
        <v>-0.5370370370370372</v>
      </c>
      <c r="M237" s="182"/>
      <c r="N237" s="183"/>
      <c r="O237" s="183"/>
    </row>
    <row r="238" spans="2:16" x14ac:dyDescent="0.25">
      <c r="B238" s="112" t="s">
        <v>85</v>
      </c>
      <c r="C238" s="182">
        <v>2.8095238095238093</v>
      </c>
      <c r="D238" s="183">
        <v>-3.9084249084249088</v>
      </c>
      <c r="E238" s="182">
        <v>6.25</v>
      </c>
      <c r="F238" s="183">
        <f t="shared" si="71"/>
        <v>3.4404761904761907</v>
      </c>
      <c r="G238" s="182">
        <v>2.1971830985915495</v>
      </c>
      <c r="H238" s="183">
        <f t="shared" si="71"/>
        <v>-4.0528169014084501</v>
      </c>
      <c r="I238" s="182">
        <v>3.8333333333333335</v>
      </c>
      <c r="J238" s="183">
        <f t="shared" si="71"/>
        <v>1.636150234741784</v>
      </c>
      <c r="K238" s="182">
        <v>2.4133333333333336</v>
      </c>
      <c r="L238" s="183">
        <f t="shared" si="72"/>
        <v>-1.42</v>
      </c>
      <c r="M238" s="182"/>
      <c r="N238" s="183"/>
      <c r="O238" s="183"/>
    </row>
    <row r="239" spans="2:16" x14ac:dyDescent="0.25">
      <c r="B239" s="112" t="s">
        <v>87</v>
      </c>
      <c r="C239" s="182">
        <v>4.1917808219178081</v>
      </c>
      <c r="D239" s="183">
        <v>0.29816380064121217</v>
      </c>
      <c r="E239" s="182">
        <v>10.5</v>
      </c>
      <c r="F239" s="183">
        <f t="shared" si="71"/>
        <v>6.3082191780821919</v>
      </c>
      <c r="G239" s="182">
        <v>2.9473684210526314</v>
      </c>
      <c r="H239" s="183">
        <f t="shared" si="71"/>
        <v>-7.5526315789473681</v>
      </c>
      <c r="I239" s="182">
        <v>1.8409090909090908</v>
      </c>
      <c r="J239" s="183">
        <f t="shared" si="71"/>
        <v>-1.1064593301435406</v>
      </c>
      <c r="K239" s="182">
        <v>4.36231884057971</v>
      </c>
      <c r="L239" s="183">
        <f t="shared" si="72"/>
        <v>2.5214097496706191</v>
      </c>
      <c r="M239" s="182"/>
      <c r="N239" s="183"/>
      <c r="O239" s="183"/>
    </row>
    <row r="240" spans="2:16" x14ac:dyDescent="0.25">
      <c r="B240" s="112" t="s">
        <v>89</v>
      </c>
      <c r="C240" s="182">
        <v>5.52</v>
      </c>
      <c r="D240" s="183">
        <v>-0.48000000000000043</v>
      </c>
      <c r="E240" s="182">
        <v>35.5</v>
      </c>
      <c r="F240" s="183">
        <f t="shared" si="71"/>
        <v>29.98</v>
      </c>
      <c r="G240" s="182">
        <v>2.7735849056603774</v>
      </c>
      <c r="H240" s="183">
        <f t="shared" si="71"/>
        <v>-32.726415094339622</v>
      </c>
      <c r="I240" s="182">
        <v>3.5396825396825395</v>
      </c>
      <c r="J240" s="183">
        <f t="shared" si="71"/>
        <v>0.76609763402216213</v>
      </c>
      <c r="K240" s="182">
        <v>2.7608695652173911</v>
      </c>
      <c r="L240" s="183">
        <f t="shared" si="72"/>
        <v>-0.77881297446514841</v>
      </c>
      <c r="M240" s="182"/>
      <c r="N240" s="183"/>
      <c r="O240" s="183"/>
    </row>
    <row r="241" spans="2:16" ht="15.75" x14ac:dyDescent="0.25">
      <c r="B241" s="115" t="s">
        <v>26</v>
      </c>
      <c r="C241" s="184">
        <v>6.2463556851311957</v>
      </c>
      <c r="D241" s="185">
        <v>1.0470039833483753</v>
      </c>
      <c r="E241" s="184">
        <v>4.7816593886462879</v>
      </c>
      <c r="F241" s="185">
        <f t="shared" si="71"/>
        <v>-1.4646962964849077</v>
      </c>
      <c r="G241" s="184">
        <v>3.0651260504201683</v>
      </c>
      <c r="H241" s="185">
        <f t="shared" si="71"/>
        <v>-1.7165333382261196</v>
      </c>
      <c r="I241" s="184">
        <v>3.4307458143074583</v>
      </c>
      <c r="J241" s="185">
        <f t="shared" si="71"/>
        <v>0.36561976388729001</v>
      </c>
      <c r="K241" s="184">
        <v>3.7066290550070522</v>
      </c>
      <c r="L241" s="185">
        <f t="shared" si="72"/>
        <v>0.27588324069959391</v>
      </c>
      <c r="M241" s="184">
        <v>3.7467700258397931</v>
      </c>
      <c r="N241" s="185">
        <v>-3.0041568363105231E-2</v>
      </c>
      <c r="O241" s="185">
        <v>-2.9802831142568253</v>
      </c>
    </row>
    <row r="242" spans="2:16" ht="6" customHeight="1" x14ac:dyDescent="0.25"/>
    <row r="243" spans="2:16" x14ac:dyDescent="0.25">
      <c r="B243" s="103" t="s">
        <v>51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0" t="s">
        <v>277</v>
      </c>
      <c r="C246" s="300"/>
      <c r="D246" s="300"/>
      <c r="E246" s="300"/>
      <c r="F246" s="300"/>
      <c r="G246" s="300"/>
      <c r="H246" s="300"/>
      <c r="I246" s="300"/>
      <c r="J246" s="300"/>
      <c r="K246" s="300"/>
      <c r="L246" s="300"/>
      <c r="M246" s="300"/>
      <c r="N246" s="300"/>
      <c r="O246" s="300"/>
      <c r="P246" s="1" t="s">
        <v>122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123</v>
      </c>
    </row>
    <row r="248" spans="2:16" ht="22.5" thickTop="1" thickBot="1" x14ac:dyDescent="0.3">
      <c r="B248" s="119" t="str">
        <f>C248</f>
        <v>Dinamarca</v>
      </c>
      <c r="C248" s="349" t="s">
        <v>124</v>
      </c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1"/>
    </row>
    <row r="249" spans="2:16" ht="22.5" thickTop="1" thickBot="1" x14ac:dyDescent="0.3">
      <c r="B249" s="107"/>
      <c r="C249" s="352">
        <f>2019</f>
        <v>2019</v>
      </c>
      <c r="D249" s="353"/>
      <c r="E249" s="354">
        <v>2020</v>
      </c>
      <c r="F249" s="353"/>
      <c r="G249" s="354">
        <v>2021</v>
      </c>
      <c r="H249" s="353"/>
      <c r="I249" s="354">
        <v>2022</v>
      </c>
      <c r="J249" s="353"/>
      <c r="K249" s="354">
        <v>2023</v>
      </c>
      <c r="L249" s="353"/>
      <c r="M249" s="354">
        <v>2024</v>
      </c>
      <c r="N249" s="355"/>
      <c r="O249" s="356"/>
    </row>
    <row r="250" spans="2:16" ht="16.5" thickTop="1" thickBot="1" x14ac:dyDescent="0.3">
      <c r="B250" s="83"/>
      <c r="C250" s="109" t="s">
        <v>65</v>
      </c>
      <c r="D250" s="110" t="str">
        <f>CONCATENATE("dif ",RIGHT(2019,2),"/",RIGHT(2018,2))</f>
        <v>dif 19/18</v>
      </c>
      <c r="E250" s="111" t="s">
        <v>65</v>
      </c>
      <c r="F250" s="110" t="str">
        <f>CONCATENATE("dif ",RIGHT(E249,2),"/",RIGHT(C249,2))</f>
        <v>dif 20/19</v>
      </c>
      <c r="G250" s="111" t="s">
        <v>65</v>
      </c>
      <c r="H250" s="110" t="str">
        <f>CONCATENATE("dif ",RIGHT(G249,2),"/",RIGHT(E249,2))</f>
        <v>dif 21/20</v>
      </c>
      <c r="I250" s="111" t="s">
        <v>65</v>
      </c>
      <c r="J250" s="110" t="str">
        <f>CONCATENATE("dif ",RIGHT(I249,2),"/",RIGHT(G249,2))</f>
        <v>dif 22/21</v>
      </c>
      <c r="K250" s="111" t="s">
        <v>65</v>
      </c>
      <c r="L250" s="110" t="str">
        <f>CONCATENATE("dif ",RIGHT(K249,2),"/",RIGHT(I249,2))</f>
        <v>dif 23/22</v>
      </c>
      <c r="M250" s="111" t="s">
        <v>65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67</v>
      </c>
      <c r="C251" s="182">
        <v>7.1263157894736846</v>
      </c>
      <c r="D251" s="183">
        <v>4.4087585375652871</v>
      </c>
      <c r="E251" s="182">
        <v>5.3414634146341466</v>
      </c>
      <c r="F251" s="183">
        <f t="shared" ref="F251:J253" si="74">IFERROR(E251-C251,"-")</f>
        <v>-1.784852374839538</v>
      </c>
      <c r="G251" s="182">
        <v>1.6666666666666667</v>
      </c>
      <c r="H251" s="183">
        <f t="shared" si="74"/>
        <v>-3.6747967479674797</v>
      </c>
      <c r="I251" s="182">
        <v>5.3076923076923075</v>
      </c>
      <c r="J251" s="183">
        <f t="shared" si="74"/>
        <v>3.6410256410256405</v>
      </c>
      <c r="K251" s="182">
        <v>2.1346153846153846</v>
      </c>
      <c r="L251" s="183">
        <f t="shared" ref="L251:L253" si="75">IFERROR(K251-I251,"-")</f>
        <v>-3.1730769230769229</v>
      </c>
      <c r="M251" s="182">
        <v>4.935483870967742</v>
      </c>
      <c r="N251" s="183">
        <f t="shared" ref="N251:N253" si="76">IFERROR(M251-K251,"-")</f>
        <v>2.8008684863523574</v>
      </c>
      <c r="O251" s="183">
        <f t="shared" ref="O251" si="77">IFERROR(M251-C251,"-")</f>
        <v>-2.1908319185059426</v>
      </c>
    </row>
    <row r="252" spans="2:16" x14ac:dyDescent="0.25">
      <c r="B252" s="112" t="s">
        <v>69</v>
      </c>
      <c r="C252" s="182">
        <v>6</v>
      </c>
      <c r="D252" s="183">
        <v>1.9855072463768115</v>
      </c>
      <c r="E252" s="182">
        <v>1.6774193548387097</v>
      </c>
      <c r="F252" s="183">
        <f t="shared" si="74"/>
        <v>-4.32258064516129</v>
      </c>
      <c r="G252" s="182" t="s">
        <v>212</v>
      </c>
      <c r="H252" s="183" t="str">
        <f t="shared" si="74"/>
        <v>-</v>
      </c>
      <c r="I252" s="182">
        <v>5.0909090909090908</v>
      </c>
      <c r="J252" s="183" t="str">
        <f t="shared" si="74"/>
        <v>-</v>
      </c>
      <c r="K252" s="182">
        <v>4.4680851063829783</v>
      </c>
      <c r="L252" s="183">
        <f t="shared" si="75"/>
        <v>-0.62282398452611254</v>
      </c>
      <c r="M252" s="182">
        <v>4.615384615384615</v>
      </c>
      <c r="N252" s="183">
        <f t="shared" si="76"/>
        <v>0.14729950900163669</v>
      </c>
      <c r="O252" s="183">
        <f>IFERROR(M252-C252,"-")</f>
        <v>-1.384615384615385</v>
      </c>
    </row>
    <row r="253" spans="2:16" x14ac:dyDescent="0.25">
      <c r="B253" s="112" t="s">
        <v>71</v>
      </c>
      <c r="C253" s="182">
        <v>3.0689655172413794</v>
      </c>
      <c r="D253" s="183">
        <v>8.3594566353188959E-3</v>
      </c>
      <c r="E253" s="182">
        <v>9.695652173913043</v>
      </c>
      <c r="F253" s="183">
        <f t="shared" si="74"/>
        <v>6.626686656671664</v>
      </c>
      <c r="G253" s="182">
        <v>1.875</v>
      </c>
      <c r="H253" s="183">
        <f t="shared" si="74"/>
        <v>-7.820652173913043</v>
      </c>
      <c r="I253" s="182">
        <v>3.7333333333333334</v>
      </c>
      <c r="J253" s="183">
        <f t="shared" si="74"/>
        <v>1.8583333333333334</v>
      </c>
      <c r="K253" s="182">
        <v>3.9375</v>
      </c>
      <c r="L253" s="183">
        <f t="shared" si="75"/>
        <v>0.20416666666666661</v>
      </c>
      <c r="M253" s="182">
        <v>4.3157894736842106</v>
      </c>
      <c r="N253" s="183">
        <f t="shared" si="76"/>
        <v>0.37828947368421062</v>
      </c>
      <c r="O253" s="183">
        <f t="shared" ref="O253:O254" si="78">IFERROR(M253-C253,"-")</f>
        <v>1.2468239564428312</v>
      </c>
    </row>
    <row r="254" spans="2:16" x14ac:dyDescent="0.25">
      <c r="B254" s="112" t="s">
        <v>73</v>
      </c>
      <c r="C254" s="182">
        <v>6.125</v>
      </c>
      <c r="D254" s="183">
        <v>2.4583333333333335</v>
      </c>
      <c r="E254" s="182" t="s">
        <v>212</v>
      </c>
      <c r="F254" s="183" t="str">
        <f>IFERROR(E254-C254,"-")</f>
        <v>-</v>
      </c>
      <c r="G254" s="182">
        <v>3.8333333333333335</v>
      </c>
      <c r="H254" s="183" t="str">
        <f>IFERROR(G254-E254,"-")</f>
        <v>-</v>
      </c>
      <c r="I254" s="182">
        <v>5.333333333333333</v>
      </c>
      <c r="J254" s="183">
        <f>IFERROR(I254-G254,"-")</f>
        <v>1.4999999999999996</v>
      </c>
      <c r="K254" s="182">
        <v>2.0714285714285716</v>
      </c>
      <c r="L254" s="183">
        <f>IFERROR(K254-I254,"-")</f>
        <v>-3.2619047619047614</v>
      </c>
      <c r="M254" s="182">
        <v>1</v>
      </c>
      <c r="N254" s="183">
        <f>IFERROR(M254-K254,"-")</f>
        <v>-1.0714285714285716</v>
      </c>
      <c r="O254" s="183">
        <f t="shared" si="78"/>
        <v>-5.125</v>
      </c>
    </row>
    <row r="255" spans="2:16" x14ac:dyDescent="0.25">
      <c r="B255" s="112" t="s">
        <v>75</v>
      </c>
      <c r="C255" s="182">
        <v>7</v>
      </c>
      <c r="D255" s="183">
        <v>4.5</v>
      </c>
      <c r="E255" s="182" t="s">
        <v>212</v>
      </c>
      <c r="F255" s="183" t="str">
        <f t="shared" ref="F255:J263" si="79">IFERROR(E255-C255,"-")</f>
        <v>-</v>
      </c>
      <c r="G255" s="182">
        <v>12.8</v>
      </c>
      <c r="H255" s="183" t="str">
        <f t="shared" si="79"/>
        <v>-</v>
      </c>
      <c r="I255" s="182">
        <v>2</v>
      </c>
      <c r="J255" s="183">
        <f t="shared" si="79"/>
        <v>-10.8</v>
      </c>
      <c r="K255" s="182">
        <v>3</v>
      </c>
      <c r="L255" s="183">
        <f t="shared" ref="L255:L263" si="80">IFERROR(K255-I255,"-")</f>
        <v>1</v>
      </c>
      <c r="M255" s="182"/>
      <c r="N255" s="183"/>
      <c r="O255" s="183"/>
    </row>
    <row r="256" spans="2:16" x14ac:dyDescent="0.25">
      <c r="B256" s="112" t="s">
        <v>77</v>
      </c>
      <c r="C256" s="182">
        <v>2.2000000000000002</v>
      </c>
      <c r="D256" s="183">
        <v>-2.1333333333333329</v>
      </c>
      <c r="E256" s="182" t="s">
        <v>212</v>
      </c>
      <c r="F256" s="183" t="str">
        <f t="shared" si="79"/>
        <v>-</v>
      </c>
      <c r="G256" s="182">
        <v>3.7142857142857144</v>
      </c>
      <c r="H256" s="183" t="str">
        <f t="shared" si="79"/>
        <v>-</v>
      </c>
      <c r="I256" s="182" t="s">
        <v>212</v>
      </c>
      <c r="J256" s="183" t="str">
        <f t="shared" si="79"/>
        <v>-</v>
      </c>
      <c r="K256" s="182">
        <v>6</v>
      </c>
      <c r="L256" s="183" t="str">
        <f t="shared" si="80"/>
        <v>-</v>
      </c>
      <c r="M256" s="182"/>
      <c r="N256" s="183"/>
      <c r="O256" s="183"/>
    </row>
    <row r="257" spans="2:16" x14ac:dyDescent="0.25">
      <c r="B257" s="112" t="s">
        <v>79</v>
      </c>
      <c r="C257" s="182">
        <v>9.25</v>
      </c>
      <c r="D257" s="183">
        <v>0.44999999999999929</v>
      </c>
      <c r="E257" s="182" t="s">
        <v>212</v>
      </c>
      <c r="F257" s="183" t="str">
        <f t="shared" si="79"/>
        <v>-</v>
      </c>
      <c r="G257" s="182">
        <v>6.1</v>
      </c>
      <c r="H257" s="183" t="str">
        <f t="shared" si="79"/>
        <v>-</v>
      </c>
      <c r="I257" s="182">
        <v>4.8461538461538458</v>
      </c>
      <c r="J257" s="183">
        <f t="shared" si="79"/>
        <v>-1.2538461538461538</v>
      </c>
      <c r="K257" s="182">
        <v>4.666666666666667</v>
      </c>
      <c r="L257" s="183">
        <f t="shared" si="80"/>
        <v>-0.17948717948717885</v>
      </c>
      <c r="M257" s="182"/>
      <c r="N257" s="183"/>
      <c r="O257" s="183"/>
    </row>
    <row r="258" spans="2:16" x14ac:dyDescent="0.25">
      <c r="B258" s="112" t="s">
        <v>81</v>
      </c>
      <c r="C258" s="182">
        <v>3.1666666666666665</v>
      </c>
      <c r="D258" s="183">
        <v>-4.5833333333333339</v>
      </c>
      <c r="E258" s="182" t="s">
        <v>212</v>
      </c>
      <c r="F258" s="183" t="str">
        <f t="shared" si="79"/>
        <v>-</v>
      </c>
      <c r="G258" s="182">
        <v>10</v>
      </c>
      <c r="H258" s="183" t="str">
        <f t="shared" si="79"/>
        <v>-</v>
      </c>
      <c r="I258" s="182">
        <v>4.2</v>
      </c>
      <c r="J258" s="183">
        <f t="shared" si="79"/>
        <v>-5.8</v>
      </c>
      <c r="K258" s="182">
        <v>5.8</v>
      </c>
      <c r="L258" s="183">
        <f t="shared" si="80"/>
        <v>1.5999999999999996</v>
      </c>
      <c r="M258" s="182"/>
      <c r="N258" s="183"/>
      <c r="O258" s="183"/>
    </row>
    <row r="259" spans="2:16" x14ac:dyDescent="0.25">
      <c r="B259" s="112" t="s">
        <v>83</v>
      </c>
      <c r="C259" s="182" t="s">
        <v>212</v>
      </c>
      <c r="D259" s="183" t="s">
        <v>212</v>
      </c>
      <c r="E259" s="182" t="s">
        <v>212</v>
      </c>
      <c r="F259" s="183" t="str">
        <f t="shared" si="79"/>
        <v>-</v>
      </c>
      <c r="G259" s="182" t="s">
        <v>212</v>
      </c>
      <c r="H259" s="183" t="str">
        <f t="shared" si="79"/>
        <v>-</v>
      </c>
      <c r="I259" s="182" t="s">
        <v>212</v>
      </c>
      <c r="J259" s="183" t="str">
        <f t="shared" si="79"/>
        <v>-</v>
      </c>
      <c r="K259" s="182">
        <v>4.666666666666667</v>
      </c>
      <c r="L259" s="183" t="str">
        <f t="shared" si="80"/>
        <v>-</v>
      </c>
      <c r="M259" s="182"/>
      <c r="N259" s="183"/>
      <c r="O259" s="183"/>
    </row>
    <row r="260" spans="2:16" x14ac:dyDescent="0.25">
      <c r="B260" s="112" t="s">
        <v>85</v>
      </c>
      <c r="C260" s="182">
        <v>2.25</v>
      </c>
      <c r="D260" s="183">
        <v>1.25</v>
      </c>
      <c r="E260" s="182" t="s">
        <v>212</v>
      </c>
      <c r="F260" s="183" t="str">
        <f t="shared" si="79"/>
        <v>-</v>
      </c>
      <c r="G260" s="182">
        <v>4</v>
      </c>
      <c r="H260" s="183" t="str">
        <f t="shared" si="79"/>
        <v>-</v>
      </c>
      <c r="I260" s="182">
        <v>2.125</v>
      </c>
      <c r="J260" s="183">
        <f t="shared" si="79"/>
        <v>-1.875</v>
      </c>
      <c r="K260" s="182">
        <v>1.1764705882352942</v>
      </c>
      <c r="L260" s="183">
        <f t="shared" si="80"/>
        <v>-0.94852941176470584</v>
      </c>
      <c r="M260" s="182"/>
      <c r="N260" s="183"/>
      <c r="O260" s="183"/>
    </row>
    <row r="261" spans="2:16" x14ac:dyDescent="0.25">
      <c r="B261" s="112" t="s">
        <v>87</v>
      </c>
      <c r="C261" s="182">
        <v>8.2291666666666661</v>
      </c>
      <c r="D261" s="183">
        <v>-0.1743421052631593</v>
      </c>
      <c r="E261" s="182" t="s">
        <v>212</v>
      </c>
      <c r="F261" s="183" t="str">
        <f t="shared" si="79"/>
        <v>-</v>
      </c>
      <c r="G261" s="182">
        <v>3.2</v>
      </c>
      <c r="H261" s="183" t="str">
        <f t="shared" si="79"/>
        <v>-</v>
      </c>
      <c r="I261" s="182">
        <v>2.9523809523809526</v>
      </c>
      <c r="J261" s="183">
        <f t="shared" si="79"/>
        <v>-0.24761904761904763</v>
      </c>
      <c r="K261" s="182">
        <v>4.1333333333333337</v>
      </c>
      <c r="L261" s="183">
        <f t="shared" si="80"/>
        <v>1.1809523809523812</v>
      </c>
      <c r="M261" s="182"/>
      <c r="N261" s="183"/>
      <c r="O261" s="183"/>
    </row>
    <row r="262" spans="2:16" x14ac:dyDescent="0.25">
      <c r="B262" s="112" t="s">
        <v>89</v>
      </c>
      <c r="C262" s="182">
        <v>6.558139534883721</v>
      </c>
      <c r="D262" s="183">
        <v>1.1728184339662899</v>
      </c>
      <c r="E262" s="182" t="s">
        <v>212</v>
      </c>
      <c r="F262" s="183" t="str">
        <f t="shared" si="79"/>
        <v>-</v>
      </c>
      <c r="G262" s="182">
        <v>5</v>
      </c>
      <c r="H262" s="183" t="str">
        <f t="shared" si="79"/>
        <v>-</v>
      </c>
      <c r="I262" s="182">
        <v>3.9333333333333331</v>
      </c>
      <c r="J262" s="183">
        <f t="shared" si="79"/>
        <v>-1.0666666666666669</v>
      </c>
      <c r="K262" s="182">
        <v>3.1590909090909092</v>
      </c>
      <c r="L262" s="183">
        <f t="shared" si="80"/>
        <v>-0.77424242424242395</v>
      </c>
      <c r="M262" s="182"/>
      <c r="N262" s="183"/>
      <c r="O262" s="183"/>
    </row>
    <row r="263" spans="2:16" ht="15.75" x14ac:dyDescent="0.25">
      <c r="B263" s="115" t="s">
        <v>26</v>
      </c>
      <c r="C263" s="184">
        <v>6.3451957295373669</v>
      </c>
      <c r="D263" s="185">
        <v>1.8062049038492933</v>
      </c>
      <c r="E263" s="184">
        <v>5.242647058823529</v>
      </c>
      <c r="F263" s="185">
        <f t="shared" si="79"/>
        <v>-1.1025486707138379</v>
      </c>
      <c r="G263" s="184">
        <v>4.5408163265306118</v>
      </c>
      <c r="H263" s="185">
        <f t="shared" si="79"/>
        <v>-0.70183073229291715</v>
      </c>
      <c r="I263" s="184">
        <v>4.0735294117647056</v>
      </c>
      <c r="J263" s="185">
        <f t="shared" si="79"/>
        <v>-0.46728691476590622</v>
      </c>
      <c r="K263" s="184">
        <v>3.308641975308642</v>
      </c>
      <c r="L263" s="185">
        <f t="shared" si="80"/>
        <v>-0.76488743645606361</v>
      </c>
      <c r="M263" s="184">
        <v>4.5769230769230766</v>
      </c>
      <c r="N263" s="185">
        <v>1.3017552916881772</v>
      </c>
      <c r="O263" s="185">
        <v>-1.5721452460582901</v>
      </c>
    </row>
    <row r="264" spans="2:16" ht="6" customHeight="1" x14ac:dyDescent="0.25"/>
    <row r="265" spans="2:16" x14ac:dyDescent="0.25">
      <c r="B265" s="103" t="s">
        <v>51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0" t="s">
        <v>278</v>
      </c>
      <c r="C268" s="300"/>
      <c r="D268" s="300"/>
      <c r="E268" s="300"/>
      <c r="F268" s="300"/>
      <c r="G268" s="300"/>
      <c r="H268" s="300"/>
      <c r="I268" s="300"/>
      <c r="J268" s="300"/>
      <c r="K268" s="300"/>
      <c r="L268" s="300"/>
      <c r="M268" s="300"/>
      <c r="N268" s="300"/>
      <c r="O268" s="300"/>
      <c r="P268" s="1" t="s">
        <v>125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126</v>
      </c>
    </row>
    <row r="270" spans="2:16" ht="22.5" thickTop="1" thickBot="1" x14ac:dyDescent="0.3">
      <c r="B270" s="119" t="str">
        <f>C270</f>
        <v>Suecia</v>
      </c>
      <c r="C270" s="349" t="s">
        <v>127</v>
      </c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1"/>
    </row>
    <row r="271" spans="2:16" ht="22.5" thickTop="1" thickBot="1" x14ac:dyDescent="0.3">
      <c r="B271" s="107"/>
      <c r="C271" s="352">
        <f>2019</f>
        <v>2019</v>
      </c>
      <c r="D271" s="353"/>
      <c r="E271" s="354">
        <v>2020</v>
      </c>
      <c r="F271" s="353"/>
      <c r="G271" s="354">
        <v>2021</v>
      </c>
      <c r="H271" s="353"/>
      <c r="I271" s="354">
        <v>2022</v>
      </c>
      <c r="J271" s="353"/>
      <c r="K271" s="354">
        <v>2023</v>
      </c>
      <c r="L271" s="353"/>
      <c r="M271" s="354">
        <v>2024</v>
      </c>
      <c r="N271" s="355"/>
      <c r="O271" s="356"/>
    </row>
    <row r="272" spans="2:16" ht="16.5" thickTop="1" thickBot="1" x14ac:dyDescent="0.3">
      <c r="B272" s="83"/>
      <c r="C272" s="109" t="s">
        <v>65</v>
      </c>
      <c r="D272" s="110" t="str">
        <f>CONCATENATE("dif ",RIGHT(2019,2),"/",RIGHT(2018,2))</f>
        <v>dif 19/18</v>
      </c>
      <c r="E272" s="111" t="s">
        <v>65</v>
      </c>
      <c r="F272" s="110" t="str">
        <f>CONCATENATE("dif ",RIGHT(E271,2),"/",RIGHT(C271,2))</f>
        <v>dif 20/19</v>
      </c>
      <c r="G272" s="111" t="s">
        <v>65</v>
      </c>
      <c r="H272" s="110" t="str">
        <f>CONCATENATE("dif ",RIGHT(G271,2),"/",RIGHT(E271,2))</f>
        <v>dif 21/20</v>
      </c>
      <c r="I272" s="111" t="s">
        <v>65</v>
      </c>
      <c r="J272" s="110" t="str">
        <f>CONCATENATE("dif ",RIGHT(I271,2),"/",RIGHT(G271,2))</f>
        <v>dif 22/21</v>
      </c>
      <c r="K272" s="111" t="s">
        <v>65</v>
      </c>
      <c r="L272" s="110" t="str">
        <f>CONCATENATE("dif ",RIGHT(K271,2),"/",RIGHT(I271,2))</f>
        <v>dif 23/22</v>
      </c>
      <c r="M272" s="111" t="s">
        <v>65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67</v>
      </c>
      <c r="C273" s="182">
        <v>8.149659863945578</v>
      </c>
      <c r="D273" s="183">
        <v>4.4029931972789118</v>
      </c>
      <c r="E273" s="182">
        <v>8.9749999999999996</v>
      </c>
      <c r="F273" s="183">
        <f t="shared" ref="F273:J275" si="81">IFERROR(E273-C273,"-")</f>
        <v>0.82534013605442169</v>
      </c>
      <c r="G273" s="182">
        <v>7</v>
      </c>
      <c r="H273" s="183">
        <f t="shared" si="81"/>
        <v>-1.9749999999999996</v>
      </c>
      <c r="I273" s="182">
        <v>2.8275862068965516</v>
      </c>
      <c r="J273" s="183">
        <f t="shared" si="81"/>
        <v>-4.1724137931034484</v>
      </c>
      <c r="K273" s="182">
        <v>2.8125</v>
      </c>
      <c r="L273" s="183">
        <f t="shared" ref="L273:L275" si="82">IFERROR(K273-I273,"-")</f>
        <v>-1.5086206896551602E-2</v>
      </c>
      <c r="M273" s="182">
        <v>3.2666666666666666</v>
      </c>
      <c r="N273" s="183">
        <f t="shared" ref="N273:N275" si="83">IFERROR(M273-K273,"-")</f>
        <v>0.45416666666666661</v>
      </c>
      <c r="O273" s="183">
        <f t="shared" ref="O273" si="84">IFERROR(M273-C273,"-")</f>
        <v>-4.8829931972789113</v>
      </c>
    </row>
    <row r="274" spans="2:15" x14ac:dyDescent="0.25">
      <c r="B274" s="112" t="s">
        <v>69</v>
      </c>
      <c r="C274" s="182">
        <v>4.3877551020408161</v>
      </c>
      <c r="D274" s="183">
        <v>2.0908801020408161</v>
      </c>
      <c r="E274" s="182">
        <v>3.8181818181818183</v>
      </c>
      <c r="F274" s="183">
        <f t="shared" si="81"/>
        <v>-0.56957328385899775</v>
      </c>
      <c r="G274" s="182" t="s">
        <v>212</v>
      </c>
      <c r="H274" s="183" t="str">
        <f t="shared" si="81"/>
        <v>-</v>
      </c>
      <c r="I274" s="182">
        <v>2.6153846153846154</v>
      </c>
      <c r="J274" s="183" t="str">
        <f t="shared" si="81"/>
        <v>-</v>
      </c>
      <c r="K274" s="182">
        <v>3.1276595744680851</v>
      </c>
      <c r="L274" s="183">
        <f t="shared" si="82"/>
        <v>0.51227495908346965</v>
      </c>
      <c r="M274" s="182">
        <v>4.3043478260869561</v>
      </c>
      <c r="N274" s="183">
        <f t="shared" si="83"/>
        <v>1.176688251618871</v>
      </c>
      <c r="O274" s="183">
        <f>IFERROR(M274-C274,"-")</f>
        <v>-8.3407275953859994E-2</v>
      </c>
    </row>
    <row r="275" spans="2:15" x14ac:dyDescent="0.25">
      <c r="B275" s="112" t="s">
        <v>71</v>
      </c>
      <c r="C275" s="182">
        <v>2.4</v>
      </c>
      <c r="D275" s="183">
        <v>-1.7428571428571433</v>
      </c>
      <c r="E275" s="182">
        <v>10.6</v>
      </c>
      <c r="F275" s="183">
        <f t="shared" si="81"/>
        <v>8.1999999999999993</v>
      </c>
      <c r="G275" s="182">
        <v>3.25</v>
      </c>
      <c r="H275" s="183">
        <f t="shared" si="81"/>
        <v>-7.35</v>
      </c>
      <c r="I275" s="182">
        <v>3.7272727272727271</v>
      </c>
      <c r="J275" s="183">
        <f t="shared" si="81"/>
        <v>0.47727272727272707</v>
      </c>
      <c r="K275" s="182">
        <v>4.166666666666667</v>
      </c>
      <c r="L275" s="183">
        <f t="shared" si="82"/>
        <v>0.43939393939393989</v>
      </c>
      <c r="M275" s="182">
        <v>2.5</v>
      </c>
      <c r="N275" s="183">
        <f t="shared" si="83"/>
        <v>-1.666666666666667</v>
      </c>
      <c r="O275" s="183">
        <f t="shared" ref="O275:O276" si="85">IFERROR(M275-C275,"-")</f>
        <v>0.10000000000000009</v>
      </c>
    </row>
    <row r="276" spans="2:15" x14ac:dyDescent="0.25">
      <c r="B276" s="112" t="s">
        <v>73</v>
      </c>
      <c r="C276" s="182">
        <v>5.4285714285714288</v>
      </c>
      <c r="D276" s="183">
        <v>2.8403361344537816</v>
      </c>
      <c r="E276" s="182" t="s">
        <v>212</v>
      </c>
      <c r="F276" s="183" t="str">
        <f>IFERROR(E276-C276,"-")</f>
        <v>-</v>
      </c>
      <c r="G276" s="182">
        <v>2</v>
      </c>
      <c r="H276" s="183" t="str">
        <f>IFERROR(G276-E276,"-")</f>
        <v>-</v>
      </c>
      <c r="I276" s="182">
        <v>1</v>
      </c>
      <c r="J276" s="183">
        <f>IFERROR(I276-G276,"-")</f>
        <v>-1</v>
      </c>
      <c r="K276" s="182">
        <v>4.1538461538461542</v>
      </c>
      <c r="L276" s="183">
        <f>IFERROR(K276-I276,"-")</f>
        <v>3.1538461538461542</v>
      </c>
      <c r="M276" s="182">
        <v>9.625</v>
      </c>
      <c r="N276" s="183">
        <f>IFERROR(M276-K276,"-")</f>
        <v>5.4711538461538458</v>
      </c>
      <c r="O276" s="183">
        <f t="shared" si="85"/>
        <v>4.1964285714285712</v>
      </c>
    </row>
    <row r="277" spans="2:15" x14ac:dyDescent="0.25">
      <c r="B277" s="112" t="s">
        <v>75</v>
      </c>
      <c r="C277" s="182">
        <v>4.1818181818181817</v>
      </c>
      <c r="D277" s="183">
        <v>0.78181818181818175</v>
      </c>
      <c r="E277" s="182" t="s">
        <v>212</v>
      </c>
      <c r="F277" s="183" t="str">
        <f t="shared" ref="F277:J285" si="86">IFERROR(E277-C277,"-")</f>
        <v>-</v>
      </c>
      <c r="G277" s="182">
        <v>9</v>
      </c>
      <c r="H277" s="183" t="str">
        <f t="shared" si="86"/>
        <v>-</v>
      </c>
      <c r="I277" s="182">
        <v>5</v>
      </c>
      <c r="J277" s="183">
        <f t="shared" si="86"/>
        <v>-4</v>
      </c>
      <c r="K277" s="182">
        <v>2</v>
      </c>
      <c r="L277" s="183">
        <f t="shared" ref="L277:L285" si="87">IFERROR(K277-I277,"-")</f>
        <v>-3</v>
      </c>
      <c r="M277" s="182"/>
      <c r="N277" s="183"/>
      <c r="O277" s="183"/>
    </row>
    <row r="278" spans="2:15" x14ac:dyDescent="0.25">
      <c r="B278" s="112" t="s">
        <v>77</v>
      </c>
      <c r="C278" s="182">
        <v>1.3888888888888888</v>
      </c>
      <c r="D278" s="183">
        <v>-2.8968253968253967</v>
      </c>
      <c r="E278" s="182" t="s">
        <v>212</v>
      </c>
      <c r="F278" s="183" t="str">
        <f t="shared" si="86"/>
        <v>-</v>
      </c>
      <c r="G278" s="182" t="s">
        <v>212</v>
      </c>
      <c r="H278" s="183" t="str">
        <f t="shared" si="86"/>
        <v>-</v>
      </c>
      <c r="I278" s="182">
        <v>1</v>
      </c>
      <c r="J278" s="183" t="str">
        <f t="shared" si="86"/>
        <v>-</v>
      </c>
      <c r="K278" s="182">
        <v>1</v>
      </c>
      <c r="L278" s="183">
        <f t="shared" si="87"/>
        <v>0</v>
      </c>
      <c r="M278" s="182"/>
      <c r="N278" s="183"/>
      <c r="O278" s="183"/>
    </row>
    <row r="279" spans="2:15" x14ac:dyDescent="0.25">
      <c r="B279" s="112" t="s">
        <v>79</v>
      </c>
      <c r="C279" s="182">
        <v>2.85</v>
      </c>
      <c r="D279" s="183">
        <v>-0.36052631578947381</v>
      </c>
      <c r="E279" s="182" t="s">
        <v>212</v>
      </c>
      <c r="F279" s="183" t="str">
        <f t="shared" si="86"/>
        <v>-</v>
      </c>
      <c r="G279" s="182">
        <v>5.666666666666667</v>
      </c>
      <c r="H279" s="183" t="str">
        <f t="shared" si="86"/>
        <v>-</v>
      </c>
      <c r="I279" s="182">
        <v>1.8333333333333333</v>
      </c>
      <c r="J279" s="183">
        <f t="shared" si="86"/>
        <v>-3.8333333333333339</v>
      </c>
      <c r="K279" s="182" t="s">
        <v>212</v>
      </c>
      <c r="L279" s="183" t="str">
        <f t="shared" si="87"/>
        <v>-</v>
      </c>
      <c r="M279" s="182"/>
      <c r="N279" s="183"/>
      <c r="O279" s="183"/>
    </row>
    <row r="280" spans="2:15" x14ac:dyDescent="0.25">
      <c r="B280" s="112" t="s">
        <v>81</v>
      </c>
      <c r="C280" s="182">
        <v>3.2727272727272729</v>
      </c>
      <c r="D280" s="183">
        <v>-2.9090909090909087</v>
      </c>
      <c r="E280" s="182" t="s">
        <v>212</v>
      </c>
      <c r="F280" s="183" t="str">
        <f t="shared" si="86"/>
        <v>-</v>
      </c>
      <c r="G280" s="182">
        <v>9.5</v>
      </c>
      <c r="H280" s="183" t="str">
        <f t="shared" si="86"/>
        <v>-</v>
      </c>
      <c r="I280" s="182">
        <v>2</v>
      </c>
      <c r="J280" s="183">
        <f t="shared" si="86"/>
        <v>-7.5</v>
      </c>
      <c r="K280" s="182">
        <v>7.5</v>
      </c>
      <c r="L280" s="183">
        <f t="shared" si="87"/>
        <v>5.5</v>
      </c>
      <c r="M280" s="182"/>
      <c r="N280" s="183"/>
      <c r="O280" s="183"/>
    </row>
    <row r="281" spans="2:15" x14ac:dyDescent="0.25">
      <c r="B281" s="112" t="s">
        <v>83</v>
      </c>
      <c r="C281" s="182">
        <v>2.5</v>
      </c>
      <c r="D281" s="183">
        <v>0.20000000000000018</v>
      </c>
      <c r="E281" s="182" t="s">
        <v>212</v>
      </c>
      <c r="F281" s="183" t="str">
        <f t="shared" si="86"/>
        <v>-</v>
      </c>
      <c r="G281" s="182">
        <v>1</v>
      </c>
      <c r="H281" s="183" t="str">
        <f t="shared" si="86"/>
        <v>-</v>
      </c>
      <c r="I281" s="182" t="s">
        <v>212</v>
      </c>
      <c r="J281" s="183" t="str">
        <f t="shared" si="86"/>
        <v>-</v>
      </c>
      <c r="K281" s="182" t="s">
        <v>212</v>
      </c>
      <c r="L281" s="183" t="str">
        <f t="shared" si="87"/>
        <v>-</v>
      </c>
      <c r="M281" s="182"/>
      <c r="N281" s="183"/>
      <c r="O281" s="183"/>
    </row>
    <row r="282" spans="2:15" x14ac:dyDescent="0.25">
      <c r="B282" s="112" t="s">
        <v>85</v>
      </c>
      <c r="C282" s="182">
        <v>4.45</v>
      </c>
      <c r="D282" s="183">
        <v>1.85</v>
      </c>
      <c r="E282" s="182">
        <v>1</v>
      </c>
      <c r="F282" s="183">
        <f t="shared" si="86"/>
        <v>-3.45</v>
      </c>
      <c r="G282" s="182">
        <v>2.736842105263158</v>
      </c>
      <c r="H282" s="183">
        <f t="shared" si="86"/>
        <v>1.736842105263158</v>
      </c>
      <c r="I282" s="182">
        <v>1</v>
      </c>
      <c r="J282" s="183">
        <f t="shared" si="86"/>
        <v>-1.736842105263158</v>
      </c>
      <c r="K282" s="182">
        <v>3.875</v>
      </c>
      <c r="L282" s="183">
        <f t="shared" si="87"/>
        <v>2.875</v>
      </c>
      <c r="M282" s="182"/>
      <c r="N282" s="183"/>
      <c r="O282" s="183"/>
    </row>
    <row r="283" spans="2:15" x14ac:dyDescent="0.25">
      <c r="B283" s="112" t="s">
        <v>87</v>
      </c>
      <c r="C283" s="182">
        <v>4.9765625</v>
      </c>
      <c r="D283" s="183">
        <v>-1.9975754310344831</v>
      </c>
      <c r="E283" s="182">
        <v>7.5</v>
      </c>
      <c r="F283" s="183">
        <f t="shared" si="86"/>
        <v>2.5234375</v>
      </c>
      <c r="G283" s="182">
        <v>5.8148148148148149</v>
      </c>
      <c r="H283" s="183">
        <f t="shared" si="86"/>
        <v>-1.6851851851851851</v>
      </c>
      <c r="I283" s="182">
        <v>1.6</v>
      </c>
      <c r="J283" s="183">
        <f t="shared" si="86"/>
        <v>-4.2148148148148152</v>
      </c>
      <c r="K283" s="182">
        <v>3.5</v>
      </c>
      <c r="L283" s="183">
        <f t="shared" si="87"/>
        <v>1.9</v>
      </c>
      <c r="M283" s="182"/>
      <c r="N283" s="183"/>
      <c r="O283" s="183"/>
    </row>
    <row r="284" spans="2:15" x14ac:dyDescent="0.25">
      <c r="B284" s="112" t="s">
        <v>89</v>
      </c>
      <c r="C284" s="182">
        <v>7.2571428571428571</v>
      </c>
      <c r="D284" s="183">
        <v>1.0571428571428569</v>
      </c>
      <c r="E284" s="182">
        <v>3.1666666666666665</v>
      </c>
      <c r="F284" s="183">
        <f t="shared" si="86"/>
        <v>-4.0904761904761902</v>
      </c>
      <c r="G284" s="182">
        <v>5.0454545454545459</v>
      </c>
      <c r="H284" s="183">
        <f t="shared" si="86"/>
        <v>1.8787878787878793</v>
      </c>
      <c r="I284" s="182">
        <v>3.9696969696969697</v>
      </c>
      <c r="J284" s="183">
        <f t="shared" si="86"/>
        <v>-1.0757575757575761</v>
      </c>
      <c r="K284" s="182">
        <v>2.7037037037037037</v>
      </c>
      <c r="L284" s="183">
        <f t="shared" si="87"/>
        <v>-1.265993265993266</v>
      </c>
      <c r="M284" s="182"/>
      <c r="N284" s="183"/>
      <c r="O284" s="183"/>
    </row>
    <row r="285" spans="2:15" ht="15.75" x14ac:dyDescent="0.25">
      <c r="B285" s="115" t="s">
        <v>26</v>
      </c>
      <c r="C285" s="184">
        <v>5.8798646362098141</v>
      </c>
      <c r="D285" s="185">
        <v>1.0171885798717861</v>
      </c>
      <c r="E285" s="184">
        <v>7.0552995391705071</v>
      </c>
      <c r="F285" s="185">
        <f t="shared" si="86"/>
        <v>1.175434902960693</v>
      </c>
      <c r="G285" s="184">
        <v>4.7472527472527473</v>
      </c>
      <c r="H285" s="185">
        <f t="shared" si="86"/>
        <v>-2.3080467919177599</v>
      </c>
      <c r="I285" s="184">
        <v>2.7320261437908497</v>
      </c>
      <c r="J285" s="185">
        <f t="shared" si="86"/>
        <v>-2.0152266034618975</v>
      </c>
      <c r="K285" s="184">
        <v>3.2564102564102564</v>
      </c>
      <c r="L285" s="185">
        <f t="shared" si="87"/>
        <v>0.52438411261940665</v>
      </c>
      <c r="M285" s="184">
        <v>4.2823529411764705</v>
      </c>
      <c r="N285" s="185">
        <v>0.98911985846970341</v>
      </c>
      <c r="O285" s="185">
        <v>-2.2013868962219032</v>
      </c>
    </row>
    <row r="286" spans="2:15" ht="6" customHeight="1" x14ac:dyDescent="0.25"/>
    <row r="287" spans="2:15" x14ac:dyDescent="0.25">
      <c r="B287" s="103" t="s">
        <v>51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0B5C5-F274-4E55-801C-A4999F576FEF}">
  <sheetPr>
    <tabColor theme="4" tint="0.79998168889431442"/>
  </sheetPr>
  <dimension ref="A4:P67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300" t="s">
        <v>267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1" t="s">
        <v>62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63</v>
      </c>
    </row>
    <row r="6" spans="1:16" ht="22.5" thickTop="1" thickBot="1" x14ac:dyDescent="0.3">
      <c r="B6" s="106" t="s">
        <v>26</v>
      </c>
      <c r="C6" s="361" t="s">
        <v>128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3"/>
    </row>
    <row r="7" spans="1:16" ht="22.5" thickTop="1" thickBot="1" x14ac:dyDescent="0.3">
      <c r="B7" s="107"/>
      <c r="C7" s="352">
        <v>2019</v>
      </c>
      <c r="D7" s="353"/>
      <c r="E7" s="354" t="s">
        <v>261</v>
      </c>
      <c r="F7" s="353"/>
      <c r="G7" s="354" t="s">
        <v>262</v>
      </c>
      <c r="H7" s="353"/>
      <c r="I7" s="354" t="s">
        <v>263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65</v>
      </c>
      <c r="D8" s="110" t="str">
        <f>CONCATENATE("def ",RIGHT(C7,2),"/",RIGHT(C7-1,2))</f>
        <v>def 19/18</v>
      </c>
      <c r="E8" s="111" t="s">
        <v>65</v>
      </c>
      <c r="F8" s="110" t="str">
        <f>CONCATENATE("def ",RIGHT(E7,2),"/",RIGHT(C7,2))</f>
        <v>def 20/19</v>
      </c>
      <c r="G8" s="111" t="s">
        <v>65</v>
      </c>
      <c r="H8" s="110" t="str">
        <f>CONCATENATE("def ",RIGHT(G7,2),"/",RIGHT(E7,2))</f>
        <v>def 21/20</v>
      </c>
      <c r="I8" s="111" t="s">
        <v>65</v>
      </c>
      <c r="J8" s="110" t="str">
        <f>CONCATENATE("def ",RIGHT(I7,2),"/",RIGHT(G7,2))</f>
        <v>def 22/21</v>
      </c>
      <c r="K8" s="111" t="s">
        <v>65</v>
      </c>
      <c r="L8" s="110" t="str">
        <f>CONCATENATE("def ",RIGHT(K7,2),"/",RIGHT(I7,2))</f>
        <v>def 23/22</v>
      </c>
      <c r="M8" s="111" t="s">
        <v>65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66</v>
      </c>
      <c r="B9" s="112" t="s">
        <v>67</v>
      </c>
      <c r="C9" s="182">
        <v>4.8966135458167335</v>
      </c>
      <c r="D9" s="183">
        <v>-0.56901638431623969</v>
      </c>
      <c r="E9" s="182">
        <v>5.5707472178060415</v>
      </c>
      <c r="F9" s="183">
        <f t="shared" ref="F9:J21" si="0">IFERROR(E9-C9,"-")</f>
        <v>0.67413367198930807</v>
      </c>
      <c r="G9" s="182">
        <v>4.9664429530201346</v>
      </c>
      <c r="H9" s="183">
        <f t="shared" si="0"/>
        <v>-0.60430426478590693</v>
      </c>
      <c r="I9" s="182">
        <v>5.4319157237612172</v>
      </c>
      <c r="J9" s="183">
        <f t="shared" si="0"/>
        <v>0.46547277074108262</v>
      </c>
      <c r="K9" s="182">
        <v>2.6000578368999423</v>
      </c>
      <c r="L9" s="183">
        <f t="shared" ref="L9:L21" si="1">IFERROR(K9-I9,"-")</f>
        <v>-2.8318578868612749</v>
      </c>
      <c r="M9" s="182">
        <v>4.758042895442359</v>
      </c>
      <c r="N9" s="183">
        <f t="shared" ref="N9:N13" si="2">IFERROR(M9-K9,"-")</f>
        <v>2.1579850585424167</v>
      </c>
      <c r="O9" s="183">
        <f>IFERROR(M9-C9,"-")</f>
        <v>-0.13857065037437444</v>
      </c>
    </row>
    <row r="10" spans="1:16" x14ac:dyDescent="0.25">
      <c r="A10" s="1" t="s">
        <v>68</v>
      </c>
      <c r="B10" s="112" t="s">
        <v>69</v>
      </c>
      <c r="C10" s="182">
        <v>5.2589262099973553</v>
      </c>
      <c r="D10" s="183">
        <v>-0.11349266905869193</v>
      </c>
      <c r="E10" s="182">
        <v>4.3991796200345421</v>
      </c>
      <c r="F10" s="183">
        <f t="shared" si="0"/>
        <v>-0.85974658996281317</v>
      </c>
      <c r="G10" s="182">
        <v>5.9880597014925376</v>
      </c>
      <c r="H10" s="183">
        <f t="shared" si="0"/>
        <v>1.5888800814579955</v>
      </c>
      <c r="I10" s="182">
        <v>4.7389745428468988</v>
      </c>
      <c r="J10" s="183">
        <f t="shared" si="0"/>
        <v>-1.2490851586456388</v>
      </c>
      <c r="K10" s="182">
        <v>3.5846256092157733</v>
      </c>
      <c r="L10" s="183">
        <f t="shared" si="1"/>
        <v>-1.1543489336311255</v>
      </c>
      <c r="M10" s="182">
        <v>3.9109201425277718</v>
      </c>
      <c r="N10" s="183">
        <f t="shared" si="2"/>
        <v>0.32629453331199842</v>
      </c>
      <c r="O10" s="183">
        <f>IFERROR(M10-C10,"-")</f>
        <v>-1.3480060674695835</v>
      </c>
    </row>
    <row r="11" spans="1:16" x14ac:dyDescent="0.25">
      <c r="A11" s="1" t="s">
        <v>70</v>
      </c>
      <c r="B11" s="112" t="s">
        <v>71</v>
      </c>
      <c r="C11" s="182">
        <v>5.3338495575221243</v>
      </c>
      <c r="D11" s="183">
        <v>0.85765908133164803</v>
      </c>
      <c r="E11" s="182">
        <v>7.4140625</v>
      </c>
      <c r="F11" s="183">
        <f t="shared" si="0"/>
        <v>2.0802129424778757</v>
      </c>
      <c r="G11" s="182">
        <v>4.6312649164677806</v>
      </c>
      <c r="H11" s="183">
        <f t="shared" si="0"/>
        <v>-2.7827975835322194</v>
      </c>
      <c r="I11" s="182">
        <v>4.7581772435001399</v>
      </c>
      <c r="J11" s="183">
        <f t="shared" si="0"/>
        <v>0.12691232703235933</v>
      </c>
      <c r="K11" s="182">
        <v>3.7490252411245639</v>
      </c>
      <c r="L11" s="183">
        <f t="shared" si="1"/>
        <v>-1.009152002375576</v>
      </c>
      <c r="M11" s="182">
        <v>3.5477652678266804</v>
      </c>
      <c r="N11" s="183">
        <f t="shared" si="2"/>
        <v>-0.20125997329788348</v>
      </c>
      <c r="O11" s="183">
        <f t="shared" ref="O11" si="3">IFERROR(M11-C11,"-")</f>
        <v>-1.7860842896954439</v>
      </c>
    </row>
    <row r="12" spans="1:16" x14ac:dyDescent="0.25">
      <c r="A12" s="1" t="s">
        <v>72</v>
      </c>
      <c r="B12" s="112" t="s">
        <v>73</v>
      </c>
      <c r="C12" s="182">
        <v>4.7239632795188351</v>
      </c>
      <c r="D12" s="183">
        <v>-0.28140504735262351</v>
      </c>
      <c r="E12" s="182" t="s">
        <v>212</v>
      </c>
      <c r="F12" s="183" t="str">
        <f t="shared" si="0"/>
        <v>-</v>
      </c>
      <c r="G12" s="182">
        <v>6.0419463087248326</v>
      </c>
      <c r="H12" s="183" t="str">
        <f t="shared" si="0"/>
        <v>-</v>
      </c>
      <c r="I12" s="182">
        <v>4.0661295736824439</v>
      </c>
      <c r="J12" s="183">
        <f t="shared" si="0"/>
        <v>-1.9758167350423887</v>
      </c>
      <c r="K12" s="182">
        <v>2.946316262353998</v>
      </c>
      <c r="L12" s="183">
        <f t="shared" si="1"/>
        <v>-1.1198133113284459</v>
      </c>
      <c r="M12" s="182">
        <v>3.7641290322580647</v>
      </c>
      <c r="N12" s="183">
        <f t="shared" si="2"/>
        <v>0.81781276990406671</v>
      </c>
      <c r="O12" s="183">
        <f>IFERROR(M12-C12,"-")</f>
        <v>-0.95983424726077038</v>
      </c>
    </row>
    <row r="13" spans="1:16" x14ac:dyDescent="0.25">
      <c r="A13" s="1" t="s">
        <v>74</v>
      </c>
      <c r="B13" s="112" t="s">
        <v>75</v>
      </c>
      <c r="C13" s="182">
        <v>4.6947743467933494</v>
      </c>
      <c r="D13" s="183">
        <v>-2.9333573137025226E-2</v>
      </c>
      <c r="E13" s="182" t="s">
        <v>212</v>
      </c>
      <c r="F13" s="183" t="str">
        <f t="shared" si="0"/>
        <v>-</v>
      </c>
      <c r="G13" s="182">
        <v>3.0245901639344264</v>
      </c>
      <c r="H13" s="183" t="str">
        <f t="shared" si="0"/>
        <v>-</v>
      </c>
      <c r="I13" s="182">
        <v>4.6396321070234112</v>
      </c>
      <c r="J13" s="183">
        <f t="shared" si="0"/>
        <v>1.6150419430889849</v>
      </c>
      <c r="K13" s="182">
        <v>2.9742453613957354</v>
      </c>
      <c r="L13" s="183">
        <f t="shared" si="1"/>
        <v>-1.6653867456276759</v>
      </c>
      <c r="M13" s="182">
        <v>4.1802139037433159</v>
      </c>
      <c r="N13" s="183">
        <f t="shared" si="2"/>
        <v>1.2059685423475806</v>
      </c>
      <c r="O13" s="183">
        <f>IFERROR(M13-C13,"-")</f>
        <v>-0.51456044305003346</v>
      </c>
    </row>
    <row r="14" spans="1:16" x14ac:dyDescent="0.25">
      <c r="A14" s="1" t="s">
        <v>76</v>
      </c>
      <c r="B14" s="112" t="s">
        <v>77</v>
      </c>
      <c r="C14" s="182">
        <v>5.4250224483687521</v>
      </c>
      <c r="D14" s="183">
        <v>0.16123657284472781</v>
      </c>
      <c r="E14" s="182" t="s">
        <v>212</v>
      </c>
      <c r="F14" s="183" t="str">
        <f t="shared" si="0"/>
        <v>-</v>
      </c>
      <c r="G14" s="182">
        <v>3.618808777429467</v>
      </c>
      <c r="H14" s="183" t="str">
        <f t="shared" si="0"/>
        <v>-</v>
      </c>
      <c r="I14" s="182">
        <v>4.6825208085612369</v>
      </c>
      <c r="J14" s="183">
        <f t="shared" si="0"/>
        <v>1.0637120311317698</v>
      </c>
      <c r="K14" s="182">
        <v>3.6149350649350649</v>
      </c>
      <c r="L14" s="183">
        <f t="shared" si="1"/>
        <v>-1.067585743626172</v>
      </c>
      <c r="M14" s="182"/>
      <c r="N14" s="183"/>
      <c r="O14" s="183"/>
    </row>
    <row r="15" spans="1:16" x14ac:dyDescent="0.25">
      <c r="A15" s="1" t="s">
        <v>78</v>
      </c>
      <c r="B15" s="112" t="s">
        <v>79</v>
      </c>
      <c r="C15" s="182">
        <v>5.313264346190028</v>
      </c>
      <c r="D15" s="183">
        <v>3.6158889384907411E-6</v>
      </c>
      <c r="E15" s="182" t="s">
        <v>212</v>
      </c>
      <c r="F15" s="183" t="str">
        <f t="shared" si="0"/>
        <v>-</v>
      </c>
      <c r="G15" s="182">
        <v>4.7274211099020675</v>
      </c>
      <c r="H15" s="183" t="str">
        <f t="shared" si="0"/>
        <v>-</v>
      </c>
      <c r="I15" s="182">
        <v>4.897950469684031</v>
      </c>
      <c r="J15" s="183">
        <f t="shared" si="0"/>
        <v>0.17052935978196349</v>
      </c>
      <c r="K15" s="182">
        <v>3.7549999999999999</v>
      </c>
      <c r="L15" s="183">
        <f t="shared" si="1"/>
        <v>-1.1429504696840311</v>
      </c>
      <c r="M15" s="182"/>
      <c r="N15" s="183"/>
      <c r="O15" s="183"/>
    </row>
    <row r="16" spans="1:16" x14ac:dyDescent="0.25">
      <c r="A16" s="1" t="s">
        <v>80</v>
      </c>
      <c r="B16" s="112" t="s">
        <v>81</v>
      </c>
      <c r="C16" s="182">
        <v>4.7314709236031929</v>
      </c>
      <c r="D16" s="183">
        <v>-0.42897600377110923</v>
      </c>
      <c r="E16" s="182">
        <v>3.442654028436019</v>
      </c>
      <c r="F16" s="183">
        <f t="shared" si="0"/>
        <v>-1.2888168951671739</v>
      </c>
      <c r="G16" s="182">
        <v>4.5798791018998273</v>
      </c>
      <c r="H16" s="183">
        <f t="shared" si="0"/>
        <v>1.1372250734638083</v>
      </c>
      <c r="I16" s="182">
        <v>4.440622195632665</v>
      </c>
      <c r="J16" s="183">
        <f t="shared" si="0"/>
        <v>-0.13925690626716225</v>
      </c>
      <c r="K16" s="182">
        <v>4.0678571428571431</v>
      </c>
      <c r="L16" s="183">
        <f t="shared" si="1"/>
        <v>-0.37276505277552197</v>
      </c>
      <c r="M16" s="182"/>
      <c r="N16" s="183"/>
      <c r="O16" s="183"/>
    </row>
    <row r="17" spans="1:16" x14ac:dyDescent="0.25">
      <c r="A17" s="1" t="s">
        <v>82</v>
      </c>
      <c r="B17" s="112" t="s">
        <v>83</v>
      </c>
      <c r="C17" s="182">
        <v>5.8528906697195193</v>
      </c>
      <c r="D17" s="183">
        <v>0.14310146960401227</v>
      </c>
      <c r="E17" s="182">
        <v>4.6772727272727277</v>
      </c>
      <c r="F17" s="183">
        <f t="shared" si="0"/>
        <v>-1.1756179424467916</v>
      </c>
      <c r="G17" s="182">
        <v>5.2922673656618615</v>
      </c>
      <c r="H17" s="183">
        <f t="shared" si="0"/>
        <v>0.61499463838913382</v>
      </c>
      <c r="I17" s="182">
        <v>4.3328030544066181</v>
      </c>
      <c r="J17" s="183">
        <f t="shared" si="0"/>
        <v>-0.95946431125524345</v>
      </c>
      <c r="K17" s="182">
        <v>3.6786288162828065</v>
      </c>
      <c r="L17" s="183">
        <f t="shared" si="1"/>
        <v>-0.65417423812381159</v>
      </c>
      <c r="M17" s="182"/>
      <c r="N17" s="183"/>
      <c r="O17" s="183"/>
    </row>
    <row r="18" spans="1:16" x14ac:dyDescent="0.25">
      <c r="A18" s="1" t="s">
        <v>84</v>
      </c>
      <c r="B18" s="112" t="s">
        <v>85</v>
      </c>
      <c r="C18" s="182">
        <v>5.3313270278016622</v>
      </c>
      <c r="D18" s="183">
        <v>0.1166048055794402</v>
      </c>
      <c r="E18" s="182">
        <v>3.9116607773851588</v>
      </c>
      <c r="F18" s="183">
        <f t="shared" si="0"/>
        <v>-1.4196662504165034</v>
      </c>
      <c r="G18" s="182">
        <v>4.5606155778894468</v>
      </c>
      <c r="H18" s="183">
        <f t="shared" si="0"/>
        <v>0.648954800504288</v>
      </c>
      <c r="I18" s="182">
        <v>4.2964484884062228</v>
      </c>
      <c r="J18" s="183">
        <f t="shared" si="0"/>
        <v>-0.26416708948322398</v>
      </c>
      <c r="K18" s="182">
        <v>4.1927966101694913</v>
      </c>
      <c r="L18" s="183">
        <f t="shared" si="1"/>
        <v>-0.1036518782367315</v>
      </c>
      <c r="M18" s="182"/>
      <c r="N18" s="183"/>
      <c r="O18" s="183"/>
    </row>
    <row r="19" spans="1:16" x14ac:dyDescent="0.25">
      <c r="A19" s="1" t="s">
        <v>86</v>
      </c>
      <c r="B19" s="112" t="s">
        <v>87</v>
      </c>
      <c r="C19" s="182">
        <v>4.9718340611353709</v>
      </c>
      <c r="D19" s="183">
        <v>-0.18371661898749014</v>
      </c>
      <c r="E19" s="182">
        <v>5.278761061946903</v>
      </c>
      <c r="F19" s="183">
        <f t="shared" si="0"/>
        <v>0.30692700081153212</v>
      </c>
      <c r="G19" s="182">
        <v>5.4918251584918254</v>
      </c>
      <c r="H19" s="183">
        <f t="shared" si="0"/>
        <v>0.21306409654492242</v>
      </c>
      <c r="I19" s="182">
        <v>4.1097560975609753</v>
      </c>
      <c r="J19" s="183">
        <f t="shared" si="0"/>
        <v>-1.3820690609308501</v>
      </c>
      <c r="K19" s="182">
        <v>4.6026110856619331</v>
      </c>
      <c r="L19" s="183">
        <f t="shared" si="1"/>
        <v>0.49285498810095785</v>
      </c>
      <c r="M19" s="182"/>
      <c r="N19" s="183"/>
      <c r="O19" s="183"/>
    </row>
    <row r="20" spans="1:16" x14ac:dyDescent="0.25">
      <c r="A20" s="1" t="s">
        <v>88</v>
      </c>
      <c r="B20" s="112" t="s">
        <v>89</v>
      </c>
      <c r="C20" s="182">
        <v>6.0625861593603529</v>
      </c>
      <c r="D20" s="183">
        <v>1.0879277195190129</v>
      </c>
      <c r="E20" s="182">
        <v>6.4051172707889128</v>
      </c>
      <c r="F20" s="183">
        <f t="shared" si="0"/>
        <v>0.34253111142855985</v>
      </c>
      <c r="G20" s="182">
        <v>5.9826542960871318</v>
      </c>
      <c r="H20" s="183">
        <f t="shared" si="0"/>
        <v>-0.42246297470178096</v>
      </c>
      <c r="I20" s="182">
        <v>3.8652406417112299</v>
      </c>
      <c r="J20" s="183">
        <f t="shared" si="0"/>
        <v>-2.1174136543759019</v>
      </c>
      <c r="K20" s="182">
        <v>3.6283685360524398</v>
      </c>
      <c r="L20" s="183">
        <f t="shared" si="1"/>
        <v>-0.23687210565879013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5.2086919868666248</v>
      </c>
      <c r="D21" s="185">
        <v>7.1876066468615107E-2</v>
      </c>
      <c r="E21" s="184">
        <v>5.1670228765930499</v>
      </c>
      <c r="F21" s="185">
        <f t="shared" si="0"/>
        <v>-4.1669110273574894E-2</v>
      </c>
      <c r="G21" s="184">
        <v>4.8986657407866669</v>
      </c>
      <c r="H21" s="185">
        <f t="shared" si="0"/>
        <v>-0.26835713580638298</v>
      </c>
      <c r="I21" s="184">
        <v>4.4591931339567168</v>
      </c>
      <c r="J21" s="185">
        <f t="shared" si="0"/>
        <v>-0.43947260682995015</v>
      </c>
      <c r="K21" s="184">
        <v>3.5577336512527848</v>
      </c>
      <c r="L21" s="185">
        <f t="shared" si="1"/>
        <v>-0.90145948270393195</v>
      </c>
      <c r="M21" s="184">
        <v>3.9875323678910521</v>
      </c>
      <c r="N21" s="185">
        <v>0.8565711924826962</v>
      </c>
      <c r="O21" s="185">
        <v>-1.0159440529070127</v>
      </c>
    </row>
    <row r="22" spans="1:16" ht="6" customHeight="1" x14ac:dyDescent="0.25"/>
    <row r="23" spans="1:16" x14ac:dyDescent="0.25">
      <c r="B23" s="103" t="s">
        <v>51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300" t="s">
        <v>279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1" t="s">
        <v>90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91</v>
      </c>
    </row>
    <row r="28" spans="1:16" ht="22.5" thickTop="1" thickBot="1" x14ac:dyDescent="0.3">
      <c r="B28" s="119" t="s">
        <v>92</v>
      </c>
      <c r="C28" s="361" t="s">
        <v>133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3"/>
    </row>
    <row r="29" spans="1:16" ht="22.5" thickTop="1" thickBot="1" x14ac:dyDescent="0.3">
      <c r="B29" s="107"/>
      <c r="C29" s="352">
        <v>2019</v>
      </c>
      <c r="D29" s="353"/>
      <c r="E29" s="354" t="s">
        <v>261</v>
      </c>
      <c r="F29" s="353"/>
      <c r="G29" s="354" t="s">
        <v>262</v>
      </c>
      <c r="H29" s="353"/>
      <c r="I29" s="354" t="s">
        <v>263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65</v>
      </c>
      <c r="D30" s="110" t="str">
        <f>CONCATENATE("def ",RIGHT(C29,2),"/",RIGHT(C29-1,2))</f>
        <v>def 19/18</v>
      </c>
      <c r="E30" s="111" t="s">
        <v>65</v>
      </c>
      <c r="F30" s="110" t="str">
        <f>CONCATENATE("def ",RIGHT(E29,2),"/",RIGHT(C29,2))</f>
        <v>def 20/19</v>
      </c>
      <c r="G30" s="111" t="s">
        <v>65</v>
      </c>
      <c r="H30" s="110" t="str">
        <f>CONCATENATE("def ",RIGHT(G29,2),"/",RIGHT(E29,2))</f>
        <v>def 21/20</v>
      </c>
      <c r="I30" s="111" t="s">
        <v>65</v>
      </c>
      <c r="J30" s="110" t="str">
        <f>CONCATENATE("def ",RIGHT(I29,2),"/",RIGHT(G29,2))</f>
        <v>def 22/21</v>
      </c>
      <c r="K30" s="111" t="s">
        <v>65</v>
      </c>
      <c r="L30" s="110" t="str">
        <f>CONCATENATE("def ",RIGHT(K29,2),"/",RIGHT(I29,2))</f>
        <v>def 23/22</v>
      </c>
      <c r="M30" s="111" t="s">
        <v>65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67</v>
      </c>
      <c r="C31" s="182">
        <v>4.3105702050935317</v>
      </c>
      <c r="D31" s="183">
        <v>-0.54345750142263061</v>
      </c>
      <c r="E31" s="182">
        <v>5.1503635161929937</v>
      </c>
      <c r="F31" s="183">
        <f t="shared" ref="F31:J43" si="4">IFERROR(E31-C31,"-")</f>
        <v>0.83979331109946198</v>
      </c>
      <c r="G31" s="182">
        <v>4.9664429530201346</v>
      </c>
      <c r="H31" s="183">
        <f t="shared" si="4"/>
        <v>-0.1839205631728591</v>
      </c>
      <c r="I31" s="182">
        <v>5.4319157237612172</v>
      </c>
      <c r="J31" s="183">
        <f t="shared" si="4"/>
        <v>0.46547277074108262</v>
      </c>
      <c r="K31" s="182">
        <v>2.5539515893846603</v>
      </c>
      <c r="L31" s="183">
        <f t="shared" ref="L31:L43" si="5">IFERROR(K31-I31,"-")</f>
        <v>-2.877964134376557</v>
      </c>
      <c r="M31" s="182">
        <v>4.7250338906461815</v>
      </c>
      <c r="N31" s="183">
        <f>IFERROR(M31-K31,"-")</f>
        <v>2.1710823012615212</v>
      </c>
      <c r="O31" s="183">
        <f>IFERROR(M31-C31,"-")</f>
        <v>0.41446368555264979</v>
      </c>
    </row>
    <row r="32" spans="1:16" x14ac:dyDescent="0.25">
      <c r="B32" s="112" t="s">
        <v>69</v>
      </c>
      <c r="C32" s="182">
        <v>4.7931530494821635</v>
      </c>
      <c r="D32" s="183">
        <v>-7.0111142657574455E-2</v>
      </c>
      <c r="E32" s="182">
        <v>4.4741649269311061</v>
      </c>
      <c r="F32" s="183">
        <f t="shared" si="4"/>
        <v>-0.31898812255105735</v>
      </c>
      <c r="G32" s="182">
        <v>5.9880597014925376</v>
      </c>
      <c r="H32" s="183">
        <f t="shared" si="4"/>
        <v>1.5138947745614315</v>
      </c>
      <c r="I32" s="182">
        <v>4.7389745428468988</v>
      </c>
      <c r="J32" s="183">
        <f t="shared" si="4"/>
        <v>-1.2490851586456388</v>
      </c>
      <c r="K32" s="182">
        <v>3.5452097823648194</v>
      </c>
      <c r="L32" s="183">
        <f t="shared" si="5"/>
        <v>-1.1937647604820794</v>
      </c>
      <c r="M32" s="182">
        <v>3.888157894736842</v>
      </c>
      <c r="N32" s="183">
        <f t="shared" ref="N32:N35" si="6">IFERROR(M32-K32,"-")</f>
        <v>0.34294811237202261</v>
      </c>
      <c r="O32" s="183">
        <f t="shared" ref="O32:O35" si="7">IFERROR(M32-C32,"-")</f>
        <v>-0.90499515474532144</v>
      </c>
    </row>
    <row r="33" spans="2:16" x14ac:dyDescent="0.25">
      <c r="B33" s="112" t="s">
        <v>71</v>
      </c>
      <c r="C33" s="182">
        <v>4.9154589371980677</v>
      </c>
      <c r="D33" s="183">
        <v>0.78405476262501228</v>
      </c>
      <c r="E33" s="182">
        <v>7.3208395802098947</v>
      </c>
      <c r="F33" s="183">
        <f t="shared" si="4"/>
        <v>2.405380643011827</v>
      </c>
      <c r="G33" s="182">
        <v>4.6312649164677806</v>
      </c>
      <c r="H33" s="183">
        <f t="shared" si="4"/>
        <v>-2.6895746637421141</v>
      </c>
      <c r="I33" s="182">
        <v>4.7581772435001399</v>
      </c>
      <c r="J33" s="183">
        <f t="shared" si="4"/>
        <v>0.12691232703235933</v>
      </c>
      <c r="K33" s="182">
        <v>3.7323914398504052</v>
      </c>
      <c r="L33" s="183">
        <f t="shared" si="5"/>
        <v>-1.0257858036497347</v>
      </c>
      <c r="M33" s="182">
        <v>3.5197925669835781</v>
      </c>
      <c r="N33" s="183">
        <f t="shared" si="6"/>
        <v>-0.2125988728668271</v>
      </c>
      <c r="O33" s="183">
        <f t="shared" si="7"/>
        <v>-1.3956663702144896</v>
      </c>
    </row>
    <row r="34" spans="2:16" x14ac:dyDescent="0.25">
      <c r="B34" s="112" t="s">
        <v>73</v>
      </c>
      <c r="C34" s="182">
        <v>4.453448275862069</v>
      </c>
      <c r="D34" s="183">
        <v>-0.18413112901924134</v>
      </c>
      <c r="E34" s="182" t="s">
        <v>212</v>
      </c>
      <c r="F34" s="183" t="str">
        <f t="shared" si="4"/>
        <v>-</v>
      </c>
      <c r="G34" s="182">
        <v>6.0419463087248326</v>
      </c>
      <c r="H34" s="183" t="str">
        <f t="shared" si="4"/>
        <v>-</v>
      </c>
      <c r="I34" s="182">
        <v>4.0661295736824439</v>
      </c>
      <c r="J34" s="183">
        <f t="shared" si="4"/>
        <v>-1.9758167350423887</v>
      </c>
      <c r="K34" s="182">
        <v>2.9019563239308463</v>
      </c>
      <c r="L34" s="183">
        <f t="shared" si="5"/>
        <v>-1.1641732497515975</v>
      </c>
      <c r="M34" s="182">
        <v>3.7343260188087775</v>
      </c>
      <c r="N34" s="183">
        <f t="shared" si="6"/>
        <v>0.83236969487793111</v>
      </c>
      <c r="O34" s="183">
        <f t="shared" si="7"/>
        <v>-0.71912225705329158</v>
      </c>
    </row>
    <row r="35" spans="2:16" x14ac:dyDescent="0.25">
      <c r="B35" s="112" t="s">
        <v>75</v>
      </c>
      <c r="C35" s="182">
        <v>4.7340770061173085</v>
      </c>
      <c r="D35" s="183">
        <v>-0.10001629447897376</v>
      </c>
      <c r="E35" s="182" t="s">
        <v>212</v>
      </c>
      <c r="F35" s="183" t="str">
        <f t="shared" si="4"/>
        <v>-</v>
      </c>
      <c r="G35" s="182">
        <v>3.0245901639344264</v>
      </c>
      <c r="H35" s="183" t="str">
        <f t="shared" si="4"/>
        <v>-</v>
      </c>
      <c r="I35" s="182">
        <v>4.6396321070234112</v>
      </c>
      <c r="J35" s="183">
        <f t="shared" si="4"/>
        <v>1.6150419430889849</v>
      </c>
      <c r="K35" s="182">
        <v>2.9122659960882928</v>
      </c>
      <c r="L35" s="183">
        <f t="shared" si="5"/>
        <v>-1.7273661109351184</v>
      </c>
      <c r="M35" s="182">
        <v>4.1500272776868519</v>
      </c>
      <c r="N35" s="183">
        <f t="shared" si="6"/>
        <v>1.237761281598559</v>
      </c>
      <c r="O35" s="183">
        <f t="shared" si="7"/>
        <v>-0.58404972843045666</v>
      </c>
    </row>
    <row r="36" spans="2:16" x14ac:dyDescent="0.25">
      <c r="B36" s="112" t="s">
        <v>77</v>
      </c>
      <c r="C36" s="182">
        <v>5.6199078993978038</v>
      </c>
      <c r="D36" s="183">
        <v>0.27211405438482661</v>
      </c>
      <c r="E36" s="182" t="s">
        <v>212</v>
      </c>
      <c r="F36" s="183" t="str">
        <f t="shared" si="4"/>
        <v>-</v>
      </c>
      <c r="G36" s="182">
        <v>3.618808777429467</v>
      </c>
      <c r="H36" s="183" t="str">
        <f t="shared" si="4"/>
        <v>-</v>
      </c>
      <c r="I36" s="182">
        <v>4.6825208085612369</v>
      </c>
      <c r="J36" s="183">
        <f t="shared" si="4"/>
        <v>1.0637120311317698</v>
      </c>
      <c r="K36" s="182">
        <v>3.6012574454003969</v>
      </c>
      <c r="L36" s="183">
        <f t="shared" si="5"/>
        <v>-1.0812633631608399</v>
      </c>
      <c r="M36" s="182"/>
      <c r="N36" s="183"/>
      <c r="O36" s="183"/>
    </row>
    <row r="37" spans="2:16" x14ac:dyDescent="0.25">
      <c r="B37" s="112" t="s">
        <v>79</v>
      </c>
      <c r="C37" s="182">
        <v>5.7574850299401197</v>
      </c>
      <c r="D37" s="183">
        <v>0.66228102135028433</v>
      </c>
      <c r="E37" s="182" t="s">
        <v>212</v>
      </c>
      <c r="F37" s="183" t="str">
        <f t="shared" si="4"/>
        <v>-</v>
      </c>
      <c r="G37" s="182">
        <v>4.7274211099020675</v>
      </c>
      <c r="H37" s="183" t="str">
        <f t="shared" si="4"/>
        <v>-</v>
      </c>
      <c r="I37" s="182">
        <v>4.897950469684031</v>
      </c>
      <c r="J37" s="183">
        <f t="shared" si="4"/>
        <v>0.17052935978196349</v>
      </c>
      <c r="K37" s="182">
        <v>3.7052441229656421</v>
      </c>
      <c r="L37" s="183">
        <f t="shared" si="5"/>
        <v>-1.1927063467183889</v>
      </c>
      <c r="M37" s="182"/>
      <c r="N37" s="183"/>
      <c r="O37" s="183"/>
    </row>
    <row r="38" spans="2:16" x14ac:dyDescent="0.25">
      <c r="B38" s="112" t="s">
        <v>81</v>
      </c>
      <c r="C38" s="182">
        <v>4.4305381727158952</v>
      </c>
      <c r="D38" s="183">
        <v>-0.80318031467906259</v>
      </c>
      <c r="E38" s="182">
        <v>3.442654028436019</v>
      </c>
      <c r="F38" s="183">
        <f t="shared" si="4"/>
        <v>-0.98788414427987625</v>
      </c>
      <c r="G38" s="182">
        <v>4.5798791018998273</v>
      </c>
      <c r="H38" s="183">
        <f t="shared" si="4"/>
        <v>1.1372250734638083</v>
      </c>
      <c r="I38" s="182">
        <v>4.440622195632665</v>
      </c>
      <c r="J38" s="183">
        <f t="shared" si="4"/>
        <v>-0.13925690626716225</v>
      </c>
      <c r="K38" s="182">
        <v>4.0042861852950873</v>
      </c>
      <c r="L38" s="183">
        <f t="shared" si="5"/>
        <v>-0.43633601033757774</v>
      </c>
      <c r="M38" s="182"/>
      <c r="N38" s="183"/>
      <c r="O38" s="183"/>
    </row>
    <row r="39" spans="2:16" x14ac:dyDescent="0.25">
      <c r="B39" s="112" t="s">
        <v>83</v>
      </c>
      <c r="C39" s="182">
        <v>5.6771894093686353</v>
      </c>
      <c r="D39" s="183">
        <v>0.24567097852656516</v>
      </c>
      <c r="E39" s="182">
        <v>4.6772727272727277</v>
      </c>
      <c r="F39" s="183">
        <f t="shared" si="4"/>
        <v>-0.99991668209590756</v>
      </c>
      <c r="G39" s="182">
        <v>5.2922673656618615</v>
      </c>
      <c r="H39" s="183">
        <f t="shared" si="4"/>
        <v>0.61499463838913382</v>
      </c>
      <c r="I39" s="182">
        <v>4.3328030544066181</v>
      </c>
      <c r="J39" s="183">
        <f t="shared" si="4"/>
        <v>-0.95946431125524345</v>
      </c>
      <c r="K39" s="182">
        <v>3.6700245031309557</v>
      </c>
      <c r="L39" s="183">
        <f t="shared" si="5"/>
        <v>-0.66277855127566232</v>
      </c>
      <c r="M39" s="182"/>
      <c r="N39" s="183"/>
      <c r="O39" s="183"/>
    </row>
    <row r="40" spans="2:16" x14ac:dyDescent="0.25">
      <c r="B40" s="112" t="s">
        <v>85</v>
      </c>
      <c r="C40" s="182">
        <v>5.4846181686572564</v>
      </c>
      <c r="D40" s="183">
        <v>0.45365841633527459</v>
      </c>
      <c r="E40" s="182">
        <v>3.9116607773851588</v>
      </c>
      <c r="F40" s="183">
        <f t="shared" si="4"/>
        <v>-1.5729573912720975</v>
      </c>
      <c r="G40" s="182">
        <v>4.5606155778894468</v>
      </c>
      <c r="H40" s="183">
        <f t="shared" si="4"/>
        <v>0.648954800504288</v>
      </c>
      <c r="I40" s="182">
        <v>4.2964484884062228</v>
      </c>
      <c r="J40" s="183">
        <f t="shared" si="4"/>
        <v>-0.26416708948322398</v>
      </c>
      <c r="K40" s="182">
        <v>4.1769890424011438</v>
      </c>
      <c r="L40" s="183">
        <f t="shared" si="5"/>
        <v>-0.11945944600507907</v>
      </c>
      <c r="M40" s="182"/>
      <c r="N40" s="183"/>
      <c r="O40" s="183"/>
    </row>
    <row r="41" spans="2:16" x14ac:dyDescent="0.25">
      <c r="B41" s="112" t="s">
        <v>87</v>
      </c>
      <c r="C41" s="182">
        <v>4.5946775844421701</v>
      </c>
      <c r="D41" s="183">
        <v>-4.0338743113720099E-2</v>
      </c>
      <c r="E41" s="182">
        <v>5.278761061946903</v>
      </c>
      <c r="F41" s="183">
        <f t="shared" si="4"/>
        <v>0.68408347750473286</v>
      </c>
      <c r="G41" s="182">
        <v>5.4918251584918254</v>
      </c>
      <c r="H41" s="183">
        <f t="shared" si="4"/>
        <v>0.21306409654492242</v>
      </c>
      <c r="I41" s="182">
        <v>4.0853259501636039</v>
      </c>
      <c r="J41" s="183">
        <f t="shared" si="4"/>
        <v>-1.4064992083282215</v>
      </c>
      <c r="K41" s="182">
        <v>4.5587345894394042</v>
      </c>
      <c r="L41" s="183">
        <f t="shared" si="5"/>
        <v>0.47340863927580035</v>
      </c>
      <c r="M41" s="182"/>
      <c r="N41" s="183"/>
      <c r="O41" s="183"/>
    </row>
    <row r="42" spans="2:16" x14ac:dyDescent="0.25">
      <c r="B42" s="112" t="s">
        <v>89</v>
      </c>
      <c r="C42" s="182">
        <v>5.5508828250401283</v>
      </c>
      <c r="D42" s="183">
        <v>1.0596457116380664</v>
      </c>
      <c r="E42" s="182">
        <v>6.4051172707889128</v>
      </c>
      <c r="F42" s="183">
        <f t="shared" si="4"/>
        <v>0.85423444574878449</v>
      </c>
      <c r="G42" s="182">
        <v>5.9826542960871318</v>
      </c>
      <c r="H42" s="183">
        <f t="shared" si="4"/>
        <v>-0.42246297470178096</v>
      </c>
      <c r="I42" s="182">
        <v>3.8469719991317559</v>
      </c>
      <c r="J42" s="183">
        <f t="shared" si="4"/>
        <v>-2.1356822969553759</v>
      </c>
      <c r="K42" s="182">
        <v>3.5904568901989684</v>
      </c>
      <c r="L42" s="183">
        <f t="shared" si="5"/>
        <v>-0.25651510893278751</v>
      </c>
      <c r="M42" s="182"/>
      <c r="N42" s="183"/>
      <c r="O42" s="183"/>
    </row>
    <row r="43" spans="2:16" ht="15.75" x14ac:dyDescent="0.25">
      <c r="B43" s="115" t="s">
        <v>26</v>
      </c>
      <c r="C43" s="184">
        <v>4.9668993585945751</v>
      </c>
      <c r="D43" s="185">
        <v>0.11936353707969705</v>
      </c>
      <c r="E43" s="184">
        <v>5.0239888423988841</v>
      </c>
      <c r="F43" s="185">
        <f t="shared" si="4"/>
        <v>5.7089483804309005E-2</v>
      </c>
      <c r="G43" s="184">
        <v>4.8986657407866669</v>
      </c>
      <c r="H43" s="185">
        <f t="shared" si="4"/>
        <v>-0.12532310161221716</v>
      </c>
      <c r="I43" s="184">
        <v>4.4558690684946063</v>
      </c>
      <c r="J43" s="185">
        <f t="shared" si="4"/>
        <v>-0.44279667229206066</v>
      </c>
      <c r="K43" s="184">
        <v>3.5200213772490647</v>
      </c>
      <c r="L43" s="185">
        <f t="shared" si="5"/>
        <v>-0.93584769124554157</v>
      </c>
      <c r="M43" s="184">
        <v>3.9592887679751265</v>
      </c>
      <c r="N43" s="185">
        <v>0.87004676490496946</v>
      </c>
      <c r="O43" s="185">
        <v>-0.67684928751776807</v>
      </c>
    </row>
    <row r="44" spans="2:16" ht="6" customHeight="1" x14ac:dyDescent="0.25"/>
    <row r="45" spans="2:16" x14ac:dyDescent="0.25">
      <c r="B45" s="103" t="s">
        <v>51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300" t="s">
        <v>280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1" t="s">
        <v>110</v>
      </c>
    </row>
    <row r="49" spans="2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111</v>
      </c>
    </row>
    <row r="50" spans="2:16" ht="22.5" thickTop="1" thickBot="1" x14ac:dyDescent="0.3">
      <c r="B50" s="119" t="s">
        <v>92</v>
      </c>
      <c r="C50" s="361" t="s">
        <v>28</v>
      </c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3"/>
    </row>
    <row r="51" spans="2:16" ht="22.5" thickTop="1" thickBot="1" x14ac:dyDescent="0.3">
      <c r="B51" s="107"/>
      <c r="C51" s="352">
        <v>2019</v>
      </c>
      <c r="D51" s="353"/>
      <c r="E51" s="354" t="s">
        <v>261</v>
      </c>
      <c r="F51" s="353"/>
      <c r="G51" s="354" t="s">
        <v>262</v>
      </c>
      <c r="H51" s="353"/>
      <c r="I51" s="354" t="s">
        <v>263</v>
      </c>
      <c r="J51" s="353"/>
      <c r="K51" s="354">
        <v>2023</v>
      </c>
      <c r="L51" s="353"/>
      <c r="M51" s="354">
        <v>2024</v>
      </c>
      <c r="N51" s="355"/>
      <c r="O51" s="356"/>
    </row>
    <row r="52" spans="2:16" ht="16.5" thickTop="1" thickBot="1" x14ac:dyDescent="0.3">
      <c r="B52" s="83"/>
      <c r="C52" s="109" t="s">
        <v>65</v>
      </c>
      <c r="D52" s="110" t="str">
        <f>CONCATENATE("def ",RIGHT(C51,2),"/",RIGHT(C51-1,2))</f>
        <v>def 19/18</v>
      </c>
      <c r="E52" s="111" t="s">
        <v>65</v>
      </c>
      <c r="F52" s="110" t="str">
        <f>CONCATENATE("def ",RIGHT(E51,2),"/",RIGHT(C51,2))</f>
        <v>def 20/19</v>
      </c>
      <c r="G52" s="111" t="s">
        <v>65</v>
      </c>
      <c r="H52" s="110" t="str">
        <f>CONCATENATE("def ",RIGHT(G51,2),"/",RIGHT(E51,2))</f>
        <v>def 21/20</v>
      </c>
      <c r="I52" s="111" t="s">
        <v>65</v>
      </c>
      <c r="J52" s="110" t="str">
        <f>CONCATENATE("def ",RIGHT(I51,2),"/",RIGHT(G51,2))</f>
        <v>def 22/21</v>
      </c>
      <c r="K52" s="111" t="s">
        <v>65</v>
      </c>
      <c r="L52" s="110" t="str">
        <f>CONCATENATE("def ",RIGHT(K51,2),"/",RIGHT(I51,2))</f>
        <v>def 23/22</v>
      </c>
      <c r="M52" s="111" t="s">
        <v>65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2:16" x14ac:dyDescent="0.25">
      <c r="B53" s="112" t="s">
        <v>67</v>
      </c>
      <c r="C53" s="182">
        <v>9.3567753001715257</v>
      </c>
      <c r="D53" s="183">
        <v>-0.53190744565407755</v>
      </c>
      <c r="E53" s="182">
        <v>7.2713903743315509</v>
      </c>
      <c r="F53" s="183">
        <f t="shared" ref="F53:J65" si="8">IFERROR(E53-C53,"-")</f>
        <v>-2.0853849258399748</v>
      </c>
      <c r="G53" s="182" t="str">
        <f>IFERROR('Pernocta evol mensu TF cat'!G53/'Viajeros entr evol mensu TF cat'!G53,"-")</f>
        <v>-</v>
      </c>
      <c r="H53" s="183" t="str">
        <f t="shared" si="8"/>
        <v>-</v>
      </c>
      <c r="I53" s="182" t="str">
        <f>IFERROR('Pernocta evol mensu TF cat'!I53/'Viajeros entr evol mensu TF cat'!I53,"-")</f>
        <v>-</v>
      </c>
      <c r="J53" s="183" t="str">
        <f t="shared" si="8"/>
        <v>-</v>
      </c>
      <c r="K53" s="182" t="str">
        <f>IFERROR('Pernocta evol mensu TF cat'!K53/'Viajeros entr evol mensu TF cat'!K53,"-")</f>
        <v>-</v>
      </c>
      <c r="L53" s="183" t="str">
        <f t="shared" ref="L53:L65" si="9">IFERROR(K53-I53,"-")</f>
        <v>-</v>
      </c>
      <c r="M53" s="182" t="str">
        <f>IFERROR('Pernocta evol mensu TF cat'!M53/'Viajeros entr evol mensu TF cat'!M53,"-")</f>
        <v>-</v>
      </c>
      <c r="N53" s="183" t="str">
        <f>IFERROR(M53-K53,"-")</f>
        <v>-</v>
      </c>
      <c r="O53" s="183" t="str">
        <f>IFERROR(M53-C53,"-")</f>
        <v>-</v>
      </c>
    </row>
    <row r="54" spans="2:16" x14ac:dyDescent="0.25">
      <c r="B54" s="112" t="s">
        <v>69</v>
      </c>
      <c r="C54" s="182">
        <v>10.567213114754098</v>
      </c>
      <c r="D54" s="183">
        <v>0.57711410485310743</v>
      </c>
      <c r="E54" s="182">
        <v>4.04</v>
      </c>
      <c r="F54" s="183">
        <f t="shared" si="8"/>
        <v>-6.5272131147540984</v>
      </c>
      <c r="G54" s="182" t="str">
        <f>IFERROR('Pernocta evol mensu TF cat'!G54/'Viajeros entr evol mensu TF cat'!G54,"-")</f>
        <v>-</v>
      </c>
      <c r="H54" s="183" t="str">
        <f t="shared" si="8"/>
        <v>-</v>
      </c>
      <c r="I54" s="182" t="str">
        <f>IFERROR('Pernocta evol mensu TF cat'!I54/'Viajeros entr evol mensu TF cat'!I54,"-")</f>
        <v>-</v>
      </c>
      <c r="J54" s="183" t="str">
        <f t="shared" si="8"/>
        <v>-</v>
      </c>
      <c r="K54" s="182">
        <f>IFERROR('Pernocta evol mensu TF cat'!K54/'Viajeros entr evol mensu TF cat'!K54,"-")</f>
        <v>6.5517241379310347</v>
      </c>
      <c r="L54" s="183" t="str">
        <f t="shared" si="9"/>
        <v>-</v>
      </c>
      <c r="M54" s="182">
        <f>IFERROR('Pernocta evol mensu TF cat'!M54/'Viajeros entr evol mensu TF cat'!M54,"-")</f>
        <v>6.76</v>
      </c>
      <c r="N54" s="183">
        <f t="shared" ref="N54:N58" si="10">IFERROR(M54-K54,"-")</f>
        <v>0.20827586206896509</v>
      </c>
      <c r="O54" s="183">
        <f t="shared" ref="O54:O58" si="11">IFERROR(M54-C54,"-")</f>
        <v>-3.8072131147540986</v>
      </c>
    </row>
    <row r="55" spans="2:16" x14ac:dyDescent="0.25">
      <c r="B55" s="112" t="s">
        <v>71</v>
      </c>
      <c r="C55" s="182">
        <v>9.8921052631578945</v>
      </c>
      <c r="D55" s="183">
        <v>3.2000320924261869</v>
      </c>
      <c r="E55" s="182">
        <v>7.790909090909091</v>
      </c>
      <c r="F55" s="183">
        <f t="shared" si="8"/>
        <v>-2.1011961722488035</v>
      </c>
      <c r="G55" s="182" t="str">
        <f>IFERROR('Pernocta evol mensu TF cat'!G55/'Viajeros entr evol mensu TF cat'!G55,"-")</f>
        <v>-</v>
      </c>
      <c r="H55" s="183" t="str">
        <f t="shared" si="8"/>
        <v>-</v>
      </c>
      <c r="I55" s="182" t="str">
        <f>IFERROR('Pernocta evol mensu TF cat'!I55/'Viajeros entr evol mensu TF cat'!I55,"-")</f>
        <v>-</v>
      </c>
      <c r="J55" s="183" t="str">
        <f t="shared" si="8"/>
        <v>-</v>
      </c>
      <c r="K55" s="182">
        <f>IFERROR('Pernocta evol mensu TF cat'!K55/'Viajeros entr evol mensu TF cat'!K55,"-")</f>
        <v>5.3508771929824563</v>
      </c>
      <c r="L55" s="183" t="str">
        <f t="shared" si="9"/>
        <v>-</v>
      </c>
      <c r="M55" s="182">
        <f>IFERROR('Pernocta evol mensu TF cat'!M55/'Viajeros entr evol mensu TF cat'!M55,"-")</f>
        <v>7.3728813559322033</v>
      </c>
      <c r="N55" s="183">
        <f t="shared" si="10"/>
        <v>2.0220041629497469</v>
      </c>
      <c r="O55" s="183">
        <f t="shared" si="11"/>
        <v>-2.5192239072256912</v>
      </c>
    </row>
    <row r="56" spans="2:16" x14ac:dyDescent="0.25">
      <c r="B56" s="112" t="s">
        <v>73</v>
      </c>
      <c r="C56" s="182">
        <v>7.7528957528957525</v>
      </c>
      <c r="D56" s="183">
        <v>-0.29130314213187258</v>
      </c>
      <c r="E56" s="182" t="s">
        <v>212</v>
      </c>
      <c r="F56" s="183" t="str">
        <f t="shared" si="8"/>
        <v>-</v>
      </c>
      <c r="G56" s="182" t="str">
        <f>IFERROR('Pernocta evol mensu TF cat'!G56/'Viajeros entr evol mensu TF cat'!G56,"-")</f>
        <v>-</v>
      </c>
      <c r="H56" s="183" t="str">
        <f t="shared" si="8"/>
        <v>-</v>
      </c>
      <c r="I56" s="182" t="str">
        <f>IFERROR('Pernocta evol mensu TF cat'!I56/'Viajeros entr evol mensu TF cat'!I56,"-")</f>
        <v>-</v>
      </c>
      <c r="J56" s="183" t="str">
        <f t="shared" si="8"/>
        <v>-</v>
      </c>
      <c r="K56" s="182">
        <f>IFERROR('Pernocta evol mensu TF cat'!K56/'Viajeros entr evol mensu TF cat'!K56,"-")</f>
        <v>6</v>
      </c>
      <c r="L56" s="183" t="str">
        <f t="shared" si="9"/>
        <v>-</v>
      </c>
      <c r="M56" s="182">
        <f>IFERROR('Pernocta evol mensu TF cat'!M56/'Viajeros entr evol mensu TF cat'!M56,"-")</f>
        <v>3.779220779220779</v>
      </c>
      <c r="N56" s="183">
        <f t="shared" si="10"/>
        <v>-2.220779220779221</v>
      </c>
      <c r="O56" s="183">
        <f t="shared" si="11"/>
        <v>-3.9736749736749735</v>
      </c>
    </row>
    <row r="57" spans="2:16" x14ac:dyDescent="0.25">
      <c r="B57" s="112" t="s">
        <v>75</v>
      </c>
      <c r="C57" s="182">
        <v>4.5093378607809846</v>
      </c>
      <c r="D57" s="183">
        <v>0.31135128359977671</v>
      </c>
      <c r="E57" s="182" t="s">
        <v>212</v>
      </c>
      <c r="F57" s="183" t="str">
        <f t="shared" si="8"/>
        <v>-</v>
      </c>
      <c r="G57" s="182" t="str">
        <f>IFERROR('Pernocta evol mensu TF cat'!G57/'Viajeros entr evol mensu TF cat'!G57,"-")</f>
        <v>-</v>
      </c>
      <c r="H57" s="183" t="str">
        <f t="shared" si="8"/>
        <v>-</v>
      </c>
      <c r="I57" s="182" t="str">
        <f>IFERROR('Pernocta evol mensu TF cat'!I57/'Viajeros entr evol mensu TF cat'!I57,"-")</f>
        <v>-</v>
      </c>
      <c r="J57" s="183" t="str">
        <f t="shared" si="8"/>
        <v>-</v>
      </c>
      <c r="K57" s="182">
        <f>IFERROR('Pernocta evol mensu TF cat'!K57/'Viajeros entr evol mensu TF cat'!K57,"-")</f>
        <v>5.6607142857142856</v>
      </c>
      <c r="L57" s="183" t="str">
        <f t="shared" si="9"/>
        <v>-</v>
      </c>
      <c r="M57" s="182">
        <f>IFERROR('Pernocta evol mensu TF cat'!M57/'Viajeros entr evol mensu TF cat'!M57,"-")</f>
        <v>4.4680851063829783</v>
      </c>
      <c r="N57" s="183">
        <f t="shared" si="10"/>
        <v>-1.1926291793313073</v>
      </c>
      <c r="O57" s="183">
        <f t="shared" si="11"/>
        <v>-4.1252754398006353E-2</v>
      </c>
    </row>
    <row r="58" spans="2:16" x14ac:dyDescent="0.25">
      <c r="B58" s="112" t="s">
        <v>77</v>
      </c>
      <c r="C58" s="182">
        <v>4.3629343629343627</v>
      </c>
      <c r="D58" s="183">
        <v>-0.34003593409534005</v>
      </c>
      <c r="E58" s="182" t="s">
        <v>212</v>
      </c>
      <c r="F58" s="183" t="str">
        <f t="shared" si="8"/>
        <v>-</v>
      </c>
      <c r="G58" s="182" t="str">
        <f>IFERROR('Pernocta evol mensu TF cat'!G58/'Viajeros entr evol mensu TF cat'!G58,"-")</f>
        <v>-</v>
      </c>
      <c r="H58" s="183" t="str">
        <f t="shared" si="8"/>
        <v>-</v>
      </c>
      <c r="I58" s="182" t="str">
        <f>IFERROR('Pernocta evol mensu TF cat'!I58/'Viajeros entr evol mensu TF cat'!I58,"-")</f>
        <v>-</v>
      </c>
      <c r="J58" s="183" t="str">
        <f t="shared" si="8"/>
        <v>-</v>
      </c>
      <c r="K58" s="182">
        <f>IFERROR('Pernocta evol mensu TF cat'!K58/'Viajeros entr evol mensu TF cat'!K58,"-")</f>
        <v>7.84375</v>
      </c>
      <c r="L58" s="183" t="str">
        <f t="shared" si="9"/>
        <v>-</v>
      </c>
      <c r="M58" s="182">
        <f>IFERROR('Pernocta evol mensu TF cat'!M58/'Viajeros entr evol mensu TF cat'!M58,"-")</f>
        <v>0</v>
      </c>
      <c r="N58" s="183">
        <f t="shared" si="10"/>
        <v>-7.84375</v>
      </c>
      <c r="O58" s="183">
        <f t="shared" si="11"/>
        <v>-4.3629343629343627</v>
      </c>
    </row>
    <row r="59" spans="2:16" x14ac:dyDescent="0.25">
      <c r="B59" s="112" t="s">
        <v>79</v>
      </c>
      <c r="C59" s="182">
        <v>4.0928319623971801</v>
      </c>
      <c r="D59" s="183">
        <v>-3.0778997449198933</v>
      </c>
      <c r="E59" s="182" t="s">
        <v>212</v>
      </c>
      <c r="F59" s="183" t="str">
        <f t="shared" si="8"/>
        <v>-</v>
      </c>
      <c r="G59" s="182" t="str">
        <f>IFERROR('Pernocta evol mensu TF cat'!G59/'Viajeros entr evol mensu TF cat'!G59,"-")</f>
        <v>-</v>
      </c>
      <c r="H59" s="183" t="str">
        <f t="shared" si="8"/>
        <v>-</v>
      </c>
      <c r="I59" s="182" t="str">
        <f>IFERROR('Pernocta evol mensu TF cat'!I59/'Viajeros entr evol mensu TF cat'!I59,"-")</f>
        <v>-</v>
      </c>
      <c r="J59" s="183" t="str">
        <f t="shared" si="8"/>
        <v>-</v>
      </c>
      <c r="K59" s="182">
        <f>IFERROR('Pernocta evol mensu TF cat'!K59/'Viajeros entr evol mensu TF cat'!K59,"-")</f>
        <v>4.6379310344827589</v>
      </c>
      <c r="L59" s="183" t="str">
        <f t="shared" si="9"/>
        <v>-</v>
      </c>
      <c r="M59" s="182"/>
      <c r="N59" s="183"/>
      <c r="O59" s="183"/>
    </row>
    <row r="60" spans="2:16" x14ac:dyDescent="0.25">
      <c r="B60" s="112" t="s">
        <v>81</v>
      </c>
      <c r="C60" s="182">
        <v>7.8141025641025639</v>
      </c>
      <c r="D60" s="183">
        <v>3.0719736285703299</v>
      </c>
      <c r="E60" s="182" t="str">
        <f>IFERROR('Pernocta evol mensu TF cat'!E60/'Viajeros entr evol mensu TF cat'!E60,"-")</f>
        <v>-</v>
      </c>
      <c r="F60" s="183" t="str">
        <f t="shared" si="8"/>
        <v>-</v>
      </c>
      <c r="G60" s="182" t="str">
        <f>IFERROR('Pernocta evol mensu TF cat'!G60/'Viajeros entr evol mensu TF cat'!G60,"-")</f>
        <v>-</v>
      </c>
      <c r="H60" s="183" t="str">
        <f t="shared" si="8"/>
        <v>-</v>
      </c>
      <c r="I60" s="182" t="str">
        <f>IFERROR('Pernocta evol mensu TF cat'!I60/'Viajeros entr evol mensu TF cat'!I60,"-")</f>
        <v>-</v>
      </c>
      <c r="J60" s="183" t="str">
        <f t="shared" si="8"/>
        <v>-</v>
      </c>
      <c r="K60" s="182">
        <f>IFERROR('Pernocta evol mensu TF cat'!K60/'Viajeros entr evol mensu TF cat'!K60,"-")</f>
        <v>10.971428571428572</v>
      </c>
      <c r="L60" s="183" t="str">
        <f t="shared" si="9"/>
        <v>-</v>
      </c>
      <c r="M60" s="182"/>
      <c r="N60" s="183"/>
      <c r="O60" s="183"/>
    </row>
    <row r="61" spans="2:16" x14ac:dyDescent="0.25">
      <c r="B61" s="112" t="s">
        <v>83</v>
      </c>
      <c r="C61" s="182">
        <v>6.7974452554744529</v>
      </c>
      <c r="D61" s="183">
        <v>-0.53852312397218771</v>
      </c>
      <c r="E61" s="182" t="str">
        <f>IFERROR('Pernocta evol mensu TF cat'!E61/'Viajeros entr evol mensu TF cat'!E61,"-")</f>
        <v>-</v>
      </c>
      <c r="F61" s="183" t="str">
        <f t="shared" si="8"/>
        <v>-</v>
      </c>
      <c r="G61" s="182" t="str">
        <f>IFERROR('Pernocta evol mensu TF cat'!G61/'Viajeros entr evol mensu TF cat'!G61,"-")</f>
        <v>-</v>
      </c>
      <c r="H61" s="183" t="str">
        <f t="shared" si="8"/>
        <v>-</v>
      </c>
      <c r="I61" s="182" t="str">
        <f>IFERROR('Pernocta evol mensu TF cat'!I61/'Viajeros entr evol mensu TF cat'!I61,"-")</f>
        <v>-</v>
      </c>
      <c r="J61" s="183" t="str">
        <f t="shared" si="8"/>
        <v>-</v>
      </c>
      <c r="K61" s="182">
        <f>IFERROR('Pernocta evol mensu TF cat'!K61/'Viajeros entr evol mensu TF cat'!K61,"-")</f>
        <v>5.4468085106382977</v>
      </c>
      <c r="L61" s="183" t="str">
        <f t="shared" si="9"/>
        <v>-</v>
      </c>
      <c r="M61" s="182"/>
      <c r="N61" s="183"/>
      <c r="O61" s="183"/>
    </row>
    <row r="62" spans="2:16" x14ac:dyDescent="0.25">
      <c r="B62" s="112" t="s">
        <v>85</v>
      </c>
      <c r="C62" s="182">
        <v>4.7479338842975203</v>
      </c>
      <c r="D62" s="183">
        <v>-2.0709850346213985</v>
      </c>
      <c r="E62" s="182" t="str">
        <f>IFERROR('Pernocta evol mensu TF cat'!E62/'Viajeros entr evol mensu TF cat'!E62,"-")</f>
        <v>-</v>
      </c>
      <c r="F62" s="183" t="str">
        <f t="shared" si="8"/>
        <v>-</v>
      </c>
      <c r="G62" s="182" t="str">
        <f>IFERROR('Pernocta evol mensu TF cat'!G62/'Viajeros entr evol mensu TF cat'!G62,"-")</f>
        <v>-</v>
      </c>
      <c r="H62" s="183" t="str">
        <f t="shared" si="8"/>
        <v>-</v>
      </c>
      <c r="I62" s="182" t="str">
        <f>IFERROR('Pernocta evol mensu TF cat'!I62/'Viajeros entr evol mensu TF cat'!I62,"-")</f>
        <v>-</v>
      </c>
      <c r="J62" s="183" t="str">
        <f t="shared" si="8"/>
        <v>-</v>
      </c>
      <c r="K62" s="182">
        <f>IFERROR('Pernocta evol mensu TF cat'!K62/'Viajeros entr evol mensu TF cat'!K62,"-")</f>
        <v>4.5245901639344259</v>
      </c>
      <c r="L62" s="183" t="str">
        <f t="shared" si="9"/>
        <v>-</v>
      </c>
      <c r="M62" s="182"/>
      <c r="N62" s="183"/>
      <c r="O62" s="183"/>
    </row>
    <row r="63" spans="2:16" x14ac:dyDescent="0.25">
      <c r="B63" s="112" t="s">
        <v>87</v>
      </c>
      <c r="C63" s="182">
        <v>7.1651785714285712</v>
      </c>
      <c r="D63" s="183">
        <v>-1.5817884996286207</v>
      </c>
      <c r="E63" s="182" t="str">
        <f>IFERROR('Pernocta evol mensu TF cat'!E63/'Viajeros entr evol mensu TF cat'!E63,"-")</f>
        <v>-</v>
      </c>
      <c r="F63" s="183" t="str">
        <f t="shared" si="8"/>
        <v>-</v>
      </c>
      <c r="G63" s="182" t="str">
        <f>IFERROR('Pernocta evol mensu TF cat'!G63/'Viajeros entr evol mensu TF cat'!G63,"-")</f>
        <v>-</v>
      </c>
      <c r="H63" s="183" t="str">
        <f t="shared" si="8"/>
        <v>-</v>
      </c>
      <c r="I63" s="182" t="str">
        <f>IFERROR('Pernocta evol mensu TF cat'!I63/'Viajeros entr evol mensu TF cat'!I63,"-")</f>
        <v>-</v>
      </c>
      <c r="J63" s="183" t="str">
        <f t="shared" si="8"/>
        <v>-</v>
      </c>
      <c r="K63" s="182">
        <f>IFERROR('Pernocta evol mensu TF cat'!K63/'Viajeros entr evol mensu TF cat'!K63,"-")</f>
        <v>9.94</v>
      </c>
      <c r="L63" s="183" t="str">
        <f t="shared" si="9"/>
        <v>-</v>
      </c>
      <c r="M63" s="182"/>
      <c r="N63" s="183"/>
      <c r="O63" s="183"/>
    </row>
    <row r="64" spans="2:16" x14ac:dyDescent="0.25">
      <c r="B64" s="112" t="s">
        <v>89</v>
      </c>
      <c r="C64" s="182">
        <v>9.17578125</v>
      </c>
      <c r="D64" s="183">
        <v>1.3505532864741641</v>
      </c>
      <c r="E64" s="182" t="str">
        <f>IFERROR('Pernocta evol mensu TF cat'!E64/'Viajeros entr evol mensu TF cat'!E64,"-")</f>
        <v>-</v>
      </c>
      <c r="F64" s="183" t="str">
        <f t="shared" si="8"/>
        <v>-</v>
      </c>
      <c r="G64" s="182" t="str">
        <f>IFERROR('Pernocta evol mensu TF cat'!G64/'Viajeros entr evol mensu TF cat'!G64,"-")</f>
        <v>-</v>
      </c>
      <c r="H64" s="183" t="str">
        <f t="shared" si="8"/>
        <v>-</v>
      </c>
      <c r="I64" s="182">
        <f>IFERROR('Pernocta evol mensu TF cat'!I64/'Viajeros entr evol mensu TF cat'!I64,"-")</f>
        <v>7.7111111111111112</v>
      </c>
      <c r="J64" s="183" t="str">
        <f t="shared" si="8"/>
        <v>-</v>
      </c>
      <c r="K64" s="182">
        <f>IFERROR('Pernocta evol mensu TF cat'!K64/'Viajeros entr evol mensu TF cat'!K64,"-")</f>
        <v>6.5373134328358207</v>
      </c>
      <c r="L64" s="183">
        <f t="shared" si="9"/>
        <v>-1.1737976782752906</v>
      </c>
      <c r="M64" s="182"/>
      <c r="N64" s="183"/>
      <c r="O64" s="183"/>
    </row>
    <row r="65" spans="2:15" ht="15.75" x14ac:dyDescent="0.25">
      <c r="B65" s="115" t="s">
        <v>26</v>
      </c>
      <c r="C65" s="184">
        <v>6.7093525179856117</v>
      </c>
      <c r="D65" s="185">
        <v>-0.38080736333959031</v>
      </c>
      <c r="E65" s="184">
        <v>5.98615548455804</v>
      </c>
      <c r="F65" s="185">
        <f t="shared" si="8"/>
        <v>-0.72319703342757169</v>
      </c>
      <c r="G65" s="184" t="str">
        <f>IFERROR('Pernocta evol mensu TF cat'!G65/'Viajeros entr evol mensu TF cat'!G65,"-")</f>
        <v>-</v>
      </c>
      <c r="H65" s="185" t="str">
        <f t="shared" si="8"/>
        <v>-</v>
      </c>
      <c r="I65" s="184">
        <f>IFERROR('Pernocta evol mensu TF cat'!I65/'Viajeros entr evol mensu TF cat'!I65,"-")</f>
        <v>9.25</v>
      </c>
      <c r="J65" s="185" t="str">
        <f t="shared" si="8"/>
        <v>-</v>
      </c>
      <c r="K65" s="184">
        <f>IFERROR('Pernocta evol mensu TF cat'!K65/'Viajeros entr evol mensu TF cat'!K65,"-")</f>
        <v>65.625</v>
      </c>
      <c r="L65" s="185">
        <f t="shared" si="9"/>
        <v>56.375</v>
      </c>
      <c r="M65" s="184" t="str">
        <f>IFERROR('Pernocta evol mensu TF cat'!M65/'Viajeros entr evol mensu TF cat'!M65,"-")</f>
        <v>-</v>
      </c>
      <c r="N65" s="185" t="s">
        <v>212</v>
      </c>
      <c r="O65" s="185" t="s">
        <v>212</v>
      </c>
    </row>
    <row r="66" spans="2:15" ht="6" customHeight="1" x14ac:dyDescent="0.25"/>
    <row r="67" spans="2:15" x14ac:dyDescent="0.25">
      <c r="B67" s="103" t="s">
        <v>51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</sheetData>
  <mergeCells count="24"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27062-F4F9-4434-87B1-990C31F8219D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CAFD-062C-44CA-8B41-FE337404B4FC}">
  <sheetPr>
    <tabColor rgb="FFAC75D5"/>
  </sheetPr>
  <dimension ref="A1:AD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300" t="s">
        <v>281</v>
      </c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Q4" s="1" t="s">
        <v>145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146</v>
      </c>
    </row>
    <row r="6" spans="1:17" ht="22.5" thickTop="1" thickBot="1" x14ac:dyDescent="0.3">
      <c r="B6" s="107"/>
      <c r="C6" s="349" t="s">
        <v>147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7" ht="22.5" thickTop="1" thickBot="1" x14ac:dyDescent="0.3">
      <c r="B7" s="107"/>
      <c r="C7" s="352">
        <v>2019</v>
      </c>
      <c r="D7" s="353"/>
      <c r="E7" s="354" t="s">
        <v>261</v>
      </c>
      <c r="F7" s="353"/>
      <c r="G7" s="354" t="s">
        <v>262</v>
      </c>
      <c r="H7" s="353"/>
      <c r="I7" s="354" t="s">
        <v>263</v>
      </c>
      <c r="J7" s="353"/>
      <c r="K7" s="354">
        <v>2023</v>
      </c>
      <c r="L7" s="353"/>
      <c r="M7" s="354">
        <v>2024</v>
      </c>
      <c r="N7" s="355"/>
      <c r="O7" s="356"/>
    </row>
    <row r="8" spans="1:17" ht="16.5" thickTop="1" thickBot="1" x14ac:dyDescent="0.3">
      <c r="B8" s="83"/>
      <c r="C8" s="109" t="s">
        <v>65</v>
      </c>
      <c r="D8" s="110" t="str">
        <f>CONCATENATE("var ",RIGHT(C7,2),"/",RIGHT(C7-1,2))</f>
        <v>var 19/18</v>
      </c>
      <c r="E8" s="111" t="s">
        <v>65</v>
      </c>
      <c r="F8" s="110" t="str">
        <f>CONCATENATE("var ",RIGHT(E7,2),"/",RIGHT(C7,2))</f>
        <v>var 20/19</v>
      </c>
      <c r="G8" s="111" t="s">
        <v>65</v>
      </c>
      <c r="H8" s="110" t="str">
        <f>CONCATENATE("var ",RIGHT(G7,2),"/",RIGHT(E7,2))</f>
        <v>var 21/20</v>
      </c>
      <c r="I8" s="111" t="s">
        <v>65</v>
      </c>
      <c r="J8" s="110" t="str">
        <f>CONCATENATE("var ",RIGHT(I7,2),"/",RIGHT(G7,2))</f>
        <v>var 22/21</v>
      </c>
      <c r="K8" s="111" t="s">
        <v>65</v>
      </c>
      <c r="L8" s="110" t="str">
        <f>CONCATENATE("var ",RIGHT(K7,2),"/",RIGHT(I7,2))</f>
        <v>var 23/22</v>
      </c>
      <c r="M8" s="111" t="s">
        <v>65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66</v>
      </c>
      <c r="B9" s="112" t="s">
        <v>67</v>
      </c>
      <c r="C9" s="191">
        <v>0.7036</v>
      </c>
      <c r="D9" s="114">
        <v>1.368678864716899E-2</v>
      </c>
      <c r="E9" s="191">
        <v>0.60499999999999998</v>
      </c>
      <c r="F9" s="114">
        <f t="shared" ref="F9:L21" si="0">IFERROR(E9/C9-1,"-")</f>
        <v>-0.14013644115974988</v>
      </c>
      <c r="G9" s="191">
        <v>0.1981</v>
      </c>
      <c r="H9" s="114">
        <f t="shared" si="0"/>
        <v>-0.67256198347107432</v>
      </c>
      <c r="I9" s="191">
        <v>0.56000000000000005</v>
      </c>
      <c r="J9" s="114">
        <f t="shared" si="0"/>
        <v>1.8268551236749118</v>
      </c>
      <c r="K9" s="191">
        <v>0.63600000000000001</v>
      </c>
      <c r="L9" s="114">
        <f t="shared" si="0"/>
        <v>0.13571428571428568</v>
      </c>
      <c r="M9" s="191">
        <v>0.75329999999999997</v>
      </c>
      <c r="N9" s="114">
        <f t="shared" ref="N9:N14" si="1">IFERROR(M9/K9-1,"-")</f>
        <v>0.18443396226415087</v>
      </c>
      <c r="O9" s="114">
        <f>IFERROR(M9/C9-1,"-")</f>
        <v>7.0636725412166035E-2</v>
      </c>
    </row>
    <row r="10" spans="1:17" x14ac:dyDescent="0.25">
      <c r="A10" s="1" t="s">
        <v>68</v>
      </c>
      <c r="B10" s="112" t="s">
        <v>69</v>
      </c>
      <c r="C10" s="191">
        <v>0.63009999999999999</v>
      </c>
      <c r="D10" s="114">
        <v>-9.0239676580999295E-2</v>
      </c>
      <c r="E10" s="191">
        <v>0.62680000000000002</v>
      </c>
      <c r="F10" s="114">
        <f t="shared" si="0"/>
        <v>-5.2372639263608134E-3</v>
      </c>
      <c r="G10" s="191">
        <v>0.14859999999999998</v>
      </c>
      <c r="H10" s="114">
        <f t="shared" si="0"/>
        <v>-0.76292278238672628</v>
      </c>
      <c r="I10" s="191">
        <v>0.58860000000000001</v>
      </c>
      <c r="J10" s="114">
        <f t="shared" si="0"/>
        <v>2.960969044414536</v>
      </c>
      <c r="K10" s="191">
        <v>0.63369999999999993</v>
      </c>
      <c r="L10" s="114">
        <f t="shared" si="0"/>
        <v>7.6622494053686596E-2</v>
      </c>
      <c r="M10" s="191">
        <v>0.70550000000000002</v>
      </c>
      <c r="N10" s="114">
        <f t="shared" si="1"/>
        <v>0.11330282468044839</v>
      </c>
      <c r="O10" s="114">
        <f t="shared" ref="O10:O14" si="2">IFERROR(M10/C10-1,"-")</f>
        <v>0.11966354546897318</v>
      </c>
    </row>
    <row r="11" spans="1:17" x14ac:dyDescent="0.25">
      <c r="A11" s="1" t="s">
        <v>70</v>
      </c>
      <c r="B11" s="112" t="s">
        <v>71</v>
      </c>
      <c r="C11" s="191">
        <v>0.69010000000000005</v>
      </c>
      <c r="D11" s="114">
        <v>0.10557513617430314</v>
      </c>
      <c r="E11" s="191">
        <v>0.35499999999999998</v>
      </c>
      <c r="F11" s="114">
        <f t="shared" si="0"/>
        <v>-0.48558179973916826</v>
      </c>
      <c r="G11" s="191">
        <v>0.25969999999999999</v>
      </c>
      <c r="H11" s="114">
        <f t="shared" si="0"/>
        <v>-0.26845070422535211</v>
      </c>
      <c r="I11" s="191">
        <v>0.65049999999999997</v>
      </c>
      <c r="J11" s="114">
        <f t="shared" si="0"/>
        <v>1.5048132460531383</v>
      </c>
      <c r="K11" s="191">
        <v>0.6462</v>
      </c>
      <c r="L11" s="114">
        <f t="shared" si="0"/>
        <v>-6.610299769408079E-3</v>
      </c>
      <c r="M11" s="191">
        <v>0.73560000000000003</v>
      </c>
      <c r="N11" s="114">
        <f t="shared" si="1"/>
        <v>0.13834726090993499</v>
      </c>
      <c r="O11" s="114">
        <f t="shared" si="2"/>
        <v>6.5932473554557225E-2</v>
      </c>
    </row>
    <row r="12" spans="1:17" x14ac:dyDescent="0.25">
      <c r="A12" s="1" t="s">
        <v>72</v>
      </c>
      <c r="B12" s="112" t="s">
        <v>73</v>
      </c>
      <c r="C12" s="191">
        <v>0.44140000000000001</v>
      </c>
      <c r="D12" s="114">
        <v>-0.11079774375503626</v>
      </c>
      <c r="E12" s="191">
        <v>0</v>
      </c>
      <c r="F12" s="114">
        <f t="shared" si="0"/>
        <v>-1</v>
      </c>
      <c r="G12" s="191">
        <v>0.249</v>
      </c>
      <c r="H12" s="114" t="str">
        <f t="shared" si="0"/>
        <v>-</v>
      </c>
      <c r="I12" s="191">
        <v>0.47840000000000005</v>
      </c>
      <c r="J12" s="114">
        <f t="shared" si="0"/>
        <v>0.92128514056224908</v>
      </c>
      <c r="K12" s="191">
        <v>0.47939999999999999</v>
      </c>
      <c r="L12" s="114">
        <f t="shared" si="0"/>
        <v>2.0903010033443969E-3</v>
      </c>
      <c r="M12" s="191">
        <v>0.53310000000000002</v>
      </c>
      <c r="N12" s="114">
        <f t="shared" si="1"/>
        <v>0.11201501877346698</v>
      </c>
      <c r="O12" s="114">
        <f t="shared" si="2"/>
        <v>0.20774807430901676</v>
      </c>
    </row>
    <row r="13" spans="1:17" x14ac:dyDescent="0.25">
      <c r="A13" s="1" t="s">
        <v>74</v>
      </c>
      <c r="B13" s="112" t="s">
        <v>75</v>
      </c>
      <c r="C13" s="191">
        <v>0.4526</v>
      </c>
      <c r="D13" s="114">
        <v>-2.8963741686333422E-2</v>
      </c>
      <c r="E13" s="191">
        <v>0</v>
      </c>
      <c r="F13" s="114">
        <f t="shared" si="0"/>
        <v>-1</v>
      </c>
      <c r="G13" s="191">
        <v>0.2223</v>
      </c>
      <c r="H13" s="114" t="str">
        <f t="shared" si="0"/>
        <v>-</v>
      </c>
      <c r="I13" s="191">
        <v>0.42420000000000002</v>
      </c>
      <c r="J13" s="114">
        <f t="shared" si="0"/>
        <v>0.90823211875843457</v>
      </c>
      <c r="K13" s="191">
        <v>0.37990000000000002</v>
      </c>
      <c r="L13" s="114">
        <f t="shared" si="0"/>
        <v>-0.10443187175860447</v>
      </c>
      <c r="M13" s="191">
        <v>0.27649999999999997</v>
      </c>
      <c r="N13" s="114">
        <f t="shared" si="1"/>
        <v>-0.2721768886549093</v>
      </c>
      <c r="O13" s="114">
        <f t="shared" si="2"/>
        <v>-0.38908528501988515</v>
      </c>
    </row>
    <row r="14" spans="1:17" x14ac:dyDescent="0.25">
      <c r="A14" s="1" t="s">
        <v>76</v>
      </c>
      <c r="B14" s="112" t="s">
        <v>77</v>
      </c>
      <c r="C14" s="191">
        <v>0.53610000000000002</v>
      </c>
      <c r="D14" s="114">
        <v>0.11039768019884022</v>
      </c>
      <c r="E14" s="191">
        <v>0</v>
      </c>
      <c r="F14" s="114">
        <f t="shared" si="0"/>
        <v>-1</v>
      </c>
      <c r="G14" s="191">
        <v>0.23989999999999997</v>
      </c>
      <c r="H14" s="114" t="str">
        <f t="shared" si="0"/>
        <v>-</v>
      </c>
      <c r="I14" s="191">
        <v>0.46659999999999996</v>
      </c>
      <c r="J14" s="114">
        <f t="shared" si="0"/>
        <v>0.94497707378074192</v>
      </c>
      <c r="K14" s="191">
        <v>0.40689999999999998</v>
      </c>
      <c r="L14" s="114">
        <f t="shared" si="0"/>
        <v>-0.12794684954993563</v>
      </c>
      <c r="M14" s="191" t="s">
        <v>212</v>
      </c>
      <c r="N14" s="114" t="str">
        <f t="shared" si="1"/>
        <v>-</v>
      </c>
      <c r="O14" s="114" t="str">
        <f t="shared" si="2"/>
        <v>-</v>
      </c>
    </row>
    <row r="15" spans="1:17" x14ac:dyDescent="0.25">
      <c r="A15" s="1" t="s">
        <v>78</v>
      </c>
      <c r="B15" s="112" t="s">
        <v>79</v>
      </c>
      <c r="C15" s="191">
        <v>0.48499999999999999</v>
      </c>
      <c r="D15" s="114">
        <v>2.1482729570345471E-2</v>
      </c>
      <c r="E15" s="191">
        <v>0</v>
      </c>
      <c r="F15" s="114">
        <f t="shared" si="0"/>
        <v>-1</v>
      </c>
      <c r="G15" s="191">
        <v>0.34950000000000003</v>
      </c>
      <c r="H15" s="114" t="str">
        <f t="shared" si="0"/>
        <v>-</v>
      </c>
      <c r="I15" s="191">
        <v>0.43840000000000001</v>
      </c>
      <c r="J15" s="114">
        <f t="shared" si="0"/>
        <v>0.25436337625178829</v>
      </c>
      <c r="K15" s="191">
        <v>0.44450000000000001</v>
      </c>
      <c r="L15" s="114">
        <f t="shared" si="0"/>
        <v>1.3914233576642232E-2</v>
      </c>
      <c r="M15" s="191" t="s">
        <v>212</v>
      </c>
      <c r="N15" s="114" t="str">
        <f>IFERROR(M15/K15-1,"-")</f>
        <v>-</v>
      </c>
      <c r="O15" s="114" t="str">
        <f>IFERROR(M15/C15-1,"-")</f>
        <v>-</v>
      </c>
    </row>
    <row r="16" spans="1:17" x14ac:dyDescent="0.25">
      <c r="A16" s="1" t="s">
        <v>80</v>
      </c>
      <c r="B16" s="112" t="s">
        <v>81</v>
      </c>
      <c r="C16" s="191">
        <v>0.47509999999999997</v>
      </c>
      <c r="D16" s="114">
        <v>-0.28124054462934944</v>
      </c>
      <c r="E16" s="191">
        <v>0.37790000000000001</v>
      </c>
      <c r="F16" s="114">
        <f t="shared" si="0"/>
        <v>-0.20458850768259307</v>
      </c>
      <c r="G16" s="191">
        <v>0.42659999999999998</v>
      </c>
      <c r="H16" s="114">
        <f t="shared" si="0"/>
        <v>0.12887007144747287</v>
      </c>
      <c r="I16" s="191">
        <v>0.56740000000000002</v>
      </c>
      <c r="J16" s="114">
        <f t="shared" si="0"/>
        <v>0.33005157055789969</v>
      </c>
      <c r="K16" s="191">
        <v>0.44319999999999998</v>
      </c>
      <c r="L16" s="114">
        <f t="shared" si="0"/>
        <v>-0.21889319703912591</v>
      </c>
      <c r="M16" s="191" t="s">
        <v>212</v>
      </c>
      <c r="N16" s="114" t="str">
        <f>IFERROR(M16/K16-1,"-")</f>
        <v>-</v>
      </c>
      <c r="O16" s="114" t="str">
        <f>IFERROR(M16/C16-1,"-")</f>
        <v>-</v>
      </c>
    </row>
    <row r="17" spans="1:30" x14ac:dyDescent="0.25">
      <c r="A17" s="1" t="s">
        <v>82</v>
      </c>
      <c r="B17" s="112" t="s">
        <v>83</v>
      </c>
      <c r="C17" s="191">
        <v>0.60489999999999999</v>
      </c>
      <c r="D17" s="114">
        <v>3.4370725034199801E-2</v>
      </c>
      <c r="E17" s="191">
        <v>0.1106</v>
      </c>
      <c r="F17" s="114">
        <f t="shared" si="0"/>
        <v>-0.8171598611340718</v>
      </c>
      <c r="G17" s="191">
        <v>0.50350000000000006</v>
      </c>
      <c r="H17" s="114">
        <f t="shared" si="0"/>
        <v>3.5524412296564201</v>
      </c>
      <c r="I17" s="191">
        <v>0.50549999999999995</v>
      </c>
      <c r="J17" s="114">
        <f t="shared" si="0"/>
        <v>3.9721946375370631E-3</v>
      </c>
      <c r="K17" s="191">
        <v>0.502</v>
      </c>
      <c r="L17" s="114">
        <f t="shared" si="0"/>
        <v>-6.923837784371778E-3</v>
      </c>
      <c r="M17" s="191" t="s">
        <v>212</v>
      </c>
      <c r="N17" s="114" t="str">
        <f t="shared" ref="N17:N20" si="3">IFERROR(M17/K17-1,"-")</f>
        <v>-</v>
      </c>
      <c r="O17" s="114" t="str">
        <f t="shared" ref="O17:O20" si="4">IFERROR(M17/C17-1,"-")</f>
        <v>-</v>
      </c>
    </row>
    <row r="18" spans="1:30" x14ac:dyDescent="0.25">
      <c r="A18" s="1" t="s">
        <v>84</v>
      </c>
      <c r="B18" s="112" t="s">
        <v>85</v>
      </c>
      <c r="C18" s="191">
        <v>0.53239999999999998</v>
      </c>
      <c r="D18" s="114">
        <v>-9.1196724362553327E-3</v>
      </c>
      <c r="E18" s="191">
        <v>0.1152</v>
      </c>
      <c r="F18" s="114">
        <f t="shared" si="0"/>
        <v>-0.78362133734034556</v>
      </c>
      <c r="G18" s="191">
        <v>0.58409999999999995</v>
      </c>
      <c r="H18" s="114">
        <f t="shared" si="0"/>
        <v>4.0703125</v>
      </c>
      <c r="I18" s="191">
        <v>0.52579999999999993</v>
      </c>
      <c r="J18" s="114">
        <f t="shared" si="0"/>
        <v>-9.9811676082862566E-2</v>
      </c>
      <c r="K18" s="191">
        <v>0.63</v>
      </c>
      <c r="L18" s="114">
        <f t="shared" si="0"/>
        <v>0.19817421072651209</v>
      </c>
      <c r="M18" s="191" t="s">
        <v>212</v>
      </c>
      <c r="N18" s="114" t="str">
        <f t="shared" si="3"/>
        <v>-</v>
      </c>
      <c r="O18" s="114" t="str">
        <f t="shared" si="4"/>
        <v>-</v>
      </c>
      <c r="AC18" s="192"/>
    </row>
    <row r="19" spans="1:30" x14ac:dyDescent="0.25">
      <c r="A19" s="1" t="s">
        <v>86</v>
      </c>
      <c r="B19" s="112" t="s">
        <v>87</v>
      </c>
      <c r="C19" s="191">
        <v>0.67349999999999999</v>
      </c>
      <c r="D19" s="114">
        <v>-3.0935251798561048E-2</v>
      </c>
      <c r="E19" s="191">
        <v>0.25659999999999999</v>
      </c>
      <c r="F19" s="114">
        <f t="shared" si="0"/>
        <v>-0.61900519673348176</v>
      </c>
      <c r="G19" s="191">
        <v>0.68409999999999993</v>
      </c>
      <c r="H19" s="114">
        <f t="shared" si="0"/>
        <v>1.6660171473109897</v>
      </c>
      <c r="I19" s="191">
        <v>0.60350000000000004</v>
      </c>
      <c r="J19" s="114">
        <f t="shared" si="0"/>
        <v>-0.1178190323052184</v>
      </c>
      <c r="K19" s="191">
        <v>0.73450000000000004</v>
      </c>
      <c r="L19" s="114">
        <f t="shared" si="0"/>
        <v>0.21706710853355426</v>
      </c>
      <c r="M19" s="191" t="s">
        <v>212</v>
      </c>
      <c r="N19" s="114" t="str">
        <f t="shared" si="3"/>
        <v>-</v>
      </c>
      <c r="O19" s="114" t="str">
        <f t="shared" si="4"/>
        <v>-</v>
      </c>
      <c r="AC19" s="192"/>
      <c r="AD19" s="192"/>
    </row>
    <row r="20" spans="1:30" x14ac:dyDescent="0.25">
      <c r="A20" s="1" t="s">
        <v>88</v>
      </c>
      <c r="B20" s="112" t="s">
        <v>89</v>
      </c>
      <c r="C20" s="191">
        <v>0.62939999999999996</v>
      </c>
      <c r="D20" s="114">
        <v>-2.5998142989786532E-2</v>
      </c>
      <c r="E20" s="191">
        <v>0.20100000000000001</v>
      </c>
      <c r="F20" s="114">
        <f t="shared" si="0"/>
        <v>-0.68064823641563388</v>
      </c>
      <c r="G20" s="191">
        <v>0.59650000000000003</v>
      </c>
      <c r="H20" s="114">
        <f t="shared" si="0"/>
        <v>1.9676616915422884</v>
      </c>
      <c r="I20" s="191">
        <v>0.6391</v>
      </c>
      <c r="J20" s="114">
        <f t="shared" si="0"/>
        <v>7.1416596814752653E-2</v>
      </c>
      <c r="K20" s="191">
        <v>0.70480000000000009</v>
      </c>
      <c r="L20" s="114">
        <f t="shared" si="0"/>
        <v>0.10280081364418736</v>
      </c>
      <c r="M20" s="191" t="s">
        <v>212</v>
      </c>
      <c r="N20" s="114" t="str">
        <f t="shared" si="3"/>
        <v>-</v>
      </c>
      <c r="O20" s="114" t="str">
        <f t="shared" si="4"/>
        <v>-</v>
      </c>
      <c r="P20" s="120"/>
    </row>
    <row r="21" spans="1:30" ht="15.75" x14ac:dyDescent="0.25">
      <c r="A21" s="1" t="s">
        <v>0</v>
      </c>
      <c r="B21" s="115" t="s">
        <v>26</v>
      </c>
      <c r="C21" s="193">
        <v>0.57076491108653105</v>
      </c>
      <c r="D21" s="117">
        <v>-2.8219614660292769E-2</v>
      </c>
      <c r="E21" s="193">
        <v>0.42174668708366447</v>
      </c>
      <c r="F21" s="117">
        <f t="shared" si="0"/>
        <v>-0.26108511772244281</v>
      </c>
      <c r="G21" s="193">
        <v>0.40408330264719122</v>
      </c>
      <c r="H21" s="117">
        <f t="shared" si="0"/>
        <v>-4.1881501331080373E-2</v>
      </c>
      <c r="I21" s="193">
        <v>0.53778304538949095</v>
      </c>
      <c r="J21" s="117">
        <f t="shared" si="0"/>
        <v>0.33087173329464248</v>
      </c>
      <c r="K21" s="193">
        <v>0.55454348826086564</v>
      </c>
      <c r="L21" s="117">
        <f t="shared" si="0"/>
        <v>3.1165807503722665E-2</v>
      </c>
      <c r="M21" s="193" t="s">
        <v>212</v>
      </c>
      <c r="N21" s="117" t="s">
        <v>212</v>
      </c>
      <c r="O21" s="117" t="s">
        <v>212</v>
      </c>
      <c r="P21" s="364"/>
    </row>
    <row r="22" spans="1:30" ht="6" customHeight="1" x14ac:dyDescent="0.25">
      <c r="P22" s="364"/>
    </row>
    <row r="23" spans="1:30" x14ac:dyDescent="0.25">
      <c r="B23" s="103" t="s">
        <v>51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64"/>
    </row>
    <row r="24" spans="1:30" x14ac:dyDescent="0.25">
      <c r="C24" s="195"/>
      <c r="K24" s="195"/>
      <c r="M24" s="195"/>
      <c r="N24" s="114"/>
      <c r="O24" s="195"/>
      <c r="P24" s="364"/>
    </row>
    <row r="26" spans="1:30" ht="21.75" customHeight="1" thickBot="1" x14ac:dyDescent="0.3">
      <c r="B26" s="300" t="s">
        <v>282</v>
      </c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Q26" s="1" t="s">
        <v>148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149</v>
      </c>
    </row>
    <row r="28" spans="1:30" ht="22.5" thickTop="1" thickBot="1" x14ac:dyDescent="0.3">
      <c r="B28" s="107"/>
      <c r="C28" s="349" t="s">
        <v>56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30" ht="22.5" thickTop="1" thickBot="1" x14ac:dyDescent="0.3">
      <c r="B29" s="107"/>
      <c r="C29" s="352">
        <v>2019</v>
      </c>
      <c r="D29" s="353"/>
      <c r="E29" s="354" t="s">
        <v>261</v>
      </c>
      <c r="F29" s="353"/>
      <c r="G29" s="354" t="s">
        <v>262</v>
      </c>
      <c r="H29" s="353"/>
      <c r="I29" s="354" t="s">
        <v>263</v>
      </c>
      <c r="J29" s="353"/>
      <c r="K29" s="354">
        <v>2023</v>
      </c>
      <c r="L29" s="353"/>
      <c r="M29" s="354">
        <v>2024</v>
      </c>
      <c r="N29" s="355"/>
      <c r="O29" s="356"/>
    </row>
    <row r="30" spans="1:30" ht="16.5" thickTop="1" thickBot="1" x14ac:dyDescent="0.3">
      <c r="B30" s="83"/>
      <c r="C30" s="109" t="s">
        <v>65</v>
      </c>
      <c r="D30" s="110" t="str">
        <f>CONCATENATE("var ",RIGHT(C29,2),"/",RIGHT(C29-1,2))</f>
        <v>var 19/18</v>
      </c>
      <c r="E30" s="111" t="s">
        <v>65</v>
      </c>
      <c r="F30" s="110" t="str">
        <f>CONCATENATE("var ",RIGHT(E29,2),"/",RIGHT(C29,2))</f>
        <v>var 20/19</v>
      </c>
      <c r="G30" s="111" t="s">
        <v>65</v>
      </c>
      <c r="H30" s="110" t="str">
        <f>CONCATENATE("var ",RIGHT(G29,2),"/",RIGHT(E29,2))</f>
        <v>var 21/20</v>
      </c>
      <c r="I30" s="111" t="s">
        <v>65</v>
      </c>
      <c r="J30" s="110" t="str">
        <f>CONCATENATE("var ",RIGHT(I29,2),"/",RIGHT(G29,2))</f>
        <v>var 22/21</v>
      </c>
      <c r="K30" s="111" t="s">
        <v>65</v>
      </c>
      <c r="L30" s="110" t="str">
        <f>CONCATENATE("var ",RIGHT(K29,2),"/",RIGHT(I29,2))</f>
        <v>var 23/22</v>
      </c>
      <c r="M30" s="111" t="s">
        <v>65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67</v>
      </c>
      <c r="C31" s="191">
        <v>0.67280000000000006</v>
      </c>
      <c r="D31" s="114"/>
      <c r="E31" s="191">
        <v>0.54820000000000002</v>
      </c>
      <c r="F31" s="114">
        <f t="shared" ref="F31:J43" si="5">IFERROR(E31/C31-1,"-")</f>
        <v>-0.18519619500594531</v>
      </c>
      <c r="G31" s="191">
        <v>0.1981</v>
      </c>
      <c r="H31" s="114">
        <f t="shared" si="5"/>
        <v>-0.63863553447646848</v>
      </c>
      <c r="I31" s="191">
        <v>0.56000000000000005</v>
      </c>
      <c r="J31" s="114">
        <f t="shared" si="5"/>
        <v>1.8268551236749118</v>
      </c>
      <c r="K31" s="191">
        <v>0.62919999999999998</v>
      </c>
      <c r="L31" s="114">
        <f t="shared" ref="L31:L43" si="6">IFERROR(K31/I31-1,"-")</f>
        <v>0.12357142857142844</v>
      </c>
      <c r="M31" s="191">
        <v>0.75120000000000009</v>
      </c>
      <c r="N31" s="114">
        <f t="shared" ref="N31:N39" si="7">IFERROR(M31/K31-1,"-")</f>
        <v>0.19389701207883037</v>
      </c>
      <c r="O31" s="114">
        <f>IFERROR(M31/C31-1,"-")</f>
        <v>0.11652794292508917</v>
      </c>
    </row>
    <row r="32" spans="1:30" x14ac:dyDescent="0.25">
      <c r="B32" s="112" t="s">
        <v>69</v>
      </c>
      <c r="C32" s="191">
        <v>0.64890000000000003</v>
      </c>
      <c r="D32" s="114"/>
      <c r="E32" s="191">
        <v>0.64469999999999994</v>
      </c>
      <c r="F32" s="114">
        <f t="shared" si="5"/>
        <v>-6.4724919093852584E-3</v>
      </c>
      <c r="G32" s="191">
        <v>0.14859999999999998</v>
      </c>
      <c r="H32" s="114">
        <f t="shared" si="5"/>
        <v>-0.7695051962152939</v>
      </c>
      <c r="I32" s="191">
        <v>0.58860000000000001</v>
      </c>
      <c r="J32" s="114">
        <f t="shared" si="5"/>
        <v>2.960969044414536</v>
      </c>
      <c r="K32" s="191">
        <v>0.62840000000000007</v>
      </c>
      <c r="L32" s="114">
        <f t="shared" si="6"/>
        <v>6.7618076792388848E-2</v>
      </c>
      <c r="M32" s="191">
        <v>0.72860000000000003</v>
      </c>
      <c r="N32" s="114">
        <f t="shared" si="7"/>
        <v>0.15945257797581158</v>
      </c>
      <c r="O32" s="114">
        <f t="shared" ref="O32:O39" si="8">IFERROR(M32/C32-1,"-")</f>
        <v>0.12282323932809369</v>
      </c>
    </row>
    <row r="33" spans="2:17" x14ac:dyDescent="0.25">
      <c r="B33" s="112" t="s">
        <v>71</v>
      </c>
      <c r="C33" s="191">
        <v>0.71589999999999998</v>
      </c>
      <c r="D33" s="114"/>
      <c r="E33" s="191">
        <v>0.34350000000000003</v>
      </c>
      <c r="F33" s="114">
        <f t="shared" si="5"/>
        <v>-0.52018438329375605</v>
      </c>
      <c r="G33" s="191">
        <v>0.25969999999999999</v>
      </c>
      <c r="H33" s="114">
        <f t="shared" si="5"/>
        <v>-0.24395924308588079</v>
      </c>
      <c r="I33" s="191">
        <v>0.65049999999999997</v>
      </c>
      <c r="J33" s="114">
        <f t="shared" si="5"/>
        <v>1.5048132460531383</v>
      </c>
      <c r="K33" s="191">
        <v>0.64529999999999998</v>
      </c>
      <c r="L33" s="114">
        <f t="shared" si="6"/>
        <v>-7.9938508839354494E-3</v>
      </c>
      <c r="M33" s="191">
        <v>0.73140000000000005</v>
      </c>
      <c r="N33" s="114">
        <f t="shared" si="7"/>
        <v>0.13342631334263144</v>
      </c>
      <c r="O33" s="114">
        <f t="shared" si="8"/>
        <v>2.165106858499799E-2</v>
      </c>
    </row>
    <row r="34" spans="2:17" x14ac:dyDescent="0.25">
      <c r="B34" s="112" t="s">
        <v>73</v>
      </c>
      <c r="C34" s="191">
        <v>0.46950000000000003</v>
      </c>
      <c r="D34" s="114"/>
      <c r="E34" s="191">
        <v>0</v>
      </c>
      <c r="F34" s="114">
        <f t="shared" si="5"/>
        <v>-1</v>
      </c>
      <c r="G34" s="191">
        <v>0.249</v>
      </c>
      <c r="H34" s="114" t="str">
        <f t="shared" si="5"/>
        <v>-</v>
      </c>
      <c r="I34" s="191">
        <v>0.47840000000000005</v>
      </c>
      <c r="J34" s="114">
        <f t="shared" si="5"/>
        <v>0.92128514056224908</v>
      </c>
      <c r="K34" s="191">
        <v>0.47350000000000003</v>
      </c>
      <c r="L34" s="114">
        <f t="shared" si="6"/>
        <v>-1.0242474916387967E-2</v>
      </c>
      <c r="M34" s="191">
        <v>0.53060000000000007</v>
      </c>
      <c r="N34" s="114">
        <f t="shared" si="7"/>
        <v>0.12059134107708558</v>
      </c>
      <c r="O34" s="114">
        <f t="shared" si="8"/>
        <v>0.13013844515441964</v>
      </c>
    </row>
    <row r="35" spans="2:17" x14ac:dyDescent="0.25">
      <c r="B35" s="112" t="s">
        <v>75</v>
      </c>
      <c r="C35" s="191">
        <v>0.46279999999999999</v>
      </c>
      <c r="D35" s="114"/>
      <c r="E35" s="191">
        <v>0</v>
      </c>
      <c r="F35" s="114">
        <f t="shared" si="5"/>
        <v>-1</v>
      </c>
      <c r="G35" s="191">
        <v>0.2223</v>
      </c>
      <c r="H35" s="114" t="str">
        <f t="shared" si="5"/>
        <v>-</v>
      </c>
      <c r="I35" s="191">
        <v>0.42420000000000002</v>
      </c>
      <c r="J35" s="114">
        <f t="shared" si="5"/>
        <v>0.90823211875843457</v>
      </c>
      <c r="K35" s="191">
        <v>0.37439999999999996</v>
      </c>
      <c r="L35" s="114">
        <f t="shared" si="6"/>
        <v>-0.11739745403111757</v>
      </c>
      <c r="M35" s="191">
        <v>0.27329999999999999</v>
      </c>
      <c r="N35" s="114">
        <f t="shared" si="7"/>
        <v>-0.27003205128205121</v>
      </c>
      <c r="O35" s="114">
        <f t="shared" si="8"/>
        <v>-0.40946413137424376</v>
      </c>
    </row>
    <row r="36" spans="2:17" x14ac:dyDescent="0.25">
      <c r="B36" s="112" t="s">
        <v>77</v>
      </c>
      <c r="C36" s="191">
        <v>0.57669999999999999</v>
      </c>
      <c r="D36" s="114"/>
      <c r="E36" s="191">
        <v>0</v>
      </c>
      <c r="F36" s="114">
        <f t="shared" si="5"/>
        <v>-1</v>
      </c>
      <c r="G36" s="191">
        <v>0.23989999999999997</v>
      </c>
      <c r="H36" s="114" t="str">
        <f t="shared" si="5"/>
        <v>-</v>
      </c>
      <c r="I36" s="191">
        <v>0.46659999999999996</v>
      </c>
      <c r="J36" s="114">
        <f t="shared" si="5"/>
        <v>0.94497707378074192</v>
      </c>
      <c r="K36" s="191">
        <v>0.40399999999999997</v>
      </c>
      <c r="L36" s="114">
        <f t="shared" si="6"/>
        <v>-0.13416202314616377</v>
      </c>
      <c r="M36" s="191" t="s">
        <v>212</v>
      </c>
      <c r="N36" s="114" t="str">
        <f t="shared" si="7"/>
        <v>-</v>
      </c>
      <c r="O36" s="114" t="str">
        <f t="shared" si="8"/>
        <v>-</v>
      </c>
    </row>
    <row r="37" spans="2:17" x14ac:dyDescent="0.25">
      <c r="B37" s="112" t="s">
        <v>79</v>
      </c>
      <c r="C37" s="191">
        <v>0.47350000000000003</v>
      </c>
      <c r="D37" s="114"/>
      <c r="E37" s="191">
        <v>0</v>
      </c>
      <c r="F37" s="114">
        <f t="shared" si="5"/>
        <v>-1</v>
      </c>
      <c r="G37" s="191">
        <v>0.34950000000000003</v>
      </c>
      <c r="H37" s="114" t="str">
        <f t="shared" si="5"/>
        <v>-</v>
      </c>
      <c r="I37" s="191">
        <v>0.43840000000000001</v>
      </c>
      <c r="J37" s="114">
        <f t="shared" si="5"/>
        <v>0.25436337625178829</v>
      </c>
      <c r="K37" s="191">
        <v>0.44119999999999998</v>
      </c>
      <c r="L37" s="114">
        <f t="shared" si="6"/>
        <v>6.3868613138684527E-3</v>
      </c>
      <c r="M37" s="191" t="s">
        <v>212</v>
      </c>
      <c r="N37" s="114" t="str">
        <f t="shared" si="7"/>
        <v>-</v>
      </c>
      <c r="O37" s="114" t="str">
        <f t="shared" si="8"/>
        <v>-</v>
      </c>
    </row>
    <row r="38" spans="2:17" x14ac:dyDescent="0.25">
      <c r="B38" s="112" t="s">
        <v>81</v>
      </c>
      <c r="C38" s="191">
        <v>0.49810000000000004</v>
      </c>
      <c r="D38" s="114"/>
      <c r="E38" s="191">
        <v>0.37790000000000001</v>
      </c>
      <c r="F38" s="114">
        <f t="shared" si="5"/>
        <v>-0.24131700461754668</v>
      </c>
      <c r="G38" s="191">
        <v>0.42659999999999998</v>
      </c>
      <c r="H38" s="114">
        <f t="shared" si="5"/>
        <v>0.12887007144747287</v>
      </c>
      <c r="I38" s="191">
        <v>0.56740000000000002</v>
      </c>
      <c r="J38" s="114">
        <f t="shared" si="5"/>
        <v>0.33005157055789969</v>
      </c>
      <c r="K38" s="191">
        <v>0.43630000000000002</v>
      </c>
      <c r="L38" s="114">
        <f t="shared" si="6"/>
        <v>-0.23105393020796616</v>
      </c>
      <c r="M38" s="191" t="s">
        <v>212</v>
      </c>
      <c r="N38" s="114" t="str">
        <f t="shared" si="7"/>
        <v>-</v>
      </c>
      <c r="O38" s="114" t="str">
        <f t="shared" si="8"/>
        <v>-</v>
      </c>
    </row>
    <row r="39" spans="2:17" x14ac:dyDescent="0.25">
      <c r="B39" s="112" t="s">
        <v>83</v>
      </c>
      <c r="C39" s="191">
        <v>0.60799999999999998</v>
      </c>
      <c r="D39" s="114"/>
      <c r="E39" s="191">
        <v>0.1106</v>
      </c>
      <c r="F39" s="114">
        <f t="shared" si="5"/>
        <v>-0.8180921052631579</v>
      </c>
      <c r="G39" s="191">
        <v>0.50350000000000006</v>
      </c>
      <c r="H39" s="114">
        <f t="shared" si="5"/>
        <v>3.5524412296564201</v>
      </c>
      <c r="I39" s="191">
        <v>0.50549999999999995</v>
      </c>
      <c r="J39" s="114">
        <f t="shared" si="5"/>
        <v>3.9721946375370631E-3</v>
      </c>
      <c r="K39" s="191">
        <v>0.50039999999999996</v>
      </c>
      <c r="L39" s="114">
        <f t="shared" si="6"/>
        <v>-1.0089020771513302E-2</v>
      </c>
      <c r="M39" s="191" t="s">
        <v>212</v>
      </c>
      <c r="N39" s="114" t="str">
        <f t="shared" si="7"/>
        <v>-</v>
      </c>
      <c r="O39" s="114" t="str">
        <f t="shared" si="8"/>
        <v>-</v>
      </c>
    </row>
    <row r="40" spans="2:17" x14ac:dyDescent="0.25">
      <c r="B40" s="112" t="s">
        <v>85</v>
      </c>
      <c r="C40" s="191">
        <v>0.53310000000000002</v>
      </c>
      <c r="D40" s="114"/>
      <c r="E40" s="191">
        <v>0.1152</v>
      </c>
      <c r="F40" s="114">
        <f t="shared" si="5"/>
        <v>-0.7839054586381542</v>
      </c>
      <c r="G40" s="191">
        <v>0.58409999999999995</v>
      </c>
      <c r="H40" s="114">
        <f t="shared" si="5"/>
        <v>4.0703125</v>
      </c>
      <c r="I40" s="191">
        <v>0.52579999999999993</v>
      </c>
      <c r="J40" s="114">
        <f t="shared" si="5"/>
        <v>-9.9811676082862566E-2</v>
      </c>
      <c r="K40" s="191">
        <v>0.62990000000000002</v>
      </c>
      <c r="L40" s="114">
        <f t="shared" si="6"/>
        <v>0.19798402434385709</v>
      </c>
      <c r="M40" s="191" t="s">
        <v>212</v>
      </c>
      <c r="N40" s="114" t="str">
        <f>IFERROR(M40/K40-1,"-")</f>
        <v>-</v>
      </c>
      <c r="O40" s="114" t="str">
        <f>IFERROR(M40/C40-1,"-")</f>
        <v>-</v>
      </c>
    </row>
    <row r="41" spans="2:17" x14ac:dyDescent="0.25">
      <c r="B41" s="112" t="s">
        <v>87</v>
      </c>
      <c r="C41" s="191">
        <v>0.65269999999999995</v>
      </c>
      <c r="D41" s="114"/>
      <c r="E41" s="191">
        <v>0.25659999999999999</v>
      </c>
      <c r="F41" s="114">
        <f t="shared" si="5"/>
        <v>-0.6068637965374597</v>
      </c>
      <c r="G41" s="191">
        <v>0.68409999999999993</v>
      </c>
      <c r="H41" s="114">
        <f t="shared" si="5"/>
        <v>1.6660171473109897</v>
      </c>
      <c r="I41" s="191">
        <v>0.60250000000000004</v>
      </c>
      <c r="J41" s="114">
        <f t="shared" si="5"/>
        <v>-0.11928080689957599</v>
      </c>
      <c r="K41" s="191">
        <v>0.72750000000000004</v>
      </c>
      <c r="L41" s="114">
        <f t="shared" si="6"/>
        <v>0.20746887966804972</v>
      </c>
      <c r="M41" s="191" t="s">
        <v>212</v>
      </c>
      <c r="N41" s="114" t="str">
        <f>IFERROR(M41/K41-1,"-")</f>
        <v>-</v>
      </c>
      <c r="O41" s="114" t="str">
        <f>IFERROR(M41/C41-1,"-")</f>
        <v>-</v>
      </c>
    </row>
    <row r="42" spans="2:17" x14ac:dyDescent="0.25">
      <c r="B42" s="112" t="s">
        <v>89</v>
      </c>
      <c r="C42" s="191">
        <v>0.60829999999999995</v>
      </c>
      <c r="D42" s="114"/>
      <c r="E42" s="191">
        <v>0.20100000000000001</v>
      </c>
      <c r="F42" s="114">
        <f t="shared" si="5"/>
        <v>-0.66957093539372015</v>
      </c>
      <c r="G42" s="191">
        <v>0.59650000000000003</v>
      </c>
      <c r="H42" s="114">
        <f t="shared" si="5"/>
        <v>1.9676616915422884</v>
      </c>
      <c r="I42" s="191">
        <v>0.63659999999999994</v>
      </c>
      <c r="J42" s="114">
        <f t="shared" si="5"/>
        <v>6.7225481978206103E-2</v>
      </c>
      <c r="K42" s="191">
        <v>0.70010000000000006</v>
      </c>
      <c r="L42" s="114">
        <f t="shared" si="6"/>
        <v>9.9748664781652785E-2</v>
      </c>
      <c r="M42" s="191" t="s">
        <v>212</v>
      </c>
      <c r="N42" s="114" t="str">
        <f>IFERROR(M42/K42-1,"-")</f>
        <v>-</v>
      </c>
      <c r="O42" s="114" t="str">
        <f>IFERROR(M42/C42-1,"-")</f>
        <v>-</v>
      </c>
    </row>
    <row r="43" spans="2:17" ht="15.75" x14ac:dyDescent="0.25">
      <c r="B43" s="115" t="s">
        <v>26</v>
      </c>
      <c r="C43" s="193">
        <v>0.5760893921512974</v>
      </c>
      <c r="D43" s="117"/>
      <c r="E43" s="193">
        <v>0.38269999999999998</v>
      </c>
      <c r="F43" s="117">
        <f t="shared" si="5"/>
        <v>-0.33569337464993254</v>
      </c>
      <c r="G43" s="193">
        <v>0.40408330264719122</v>
      </c>
      <c r="H43" s="117">
        <f t="shared" si="5"/>
        <v>5.5874843603844315E-2</v>
      </c>
      <c r="I43" s="193">
        <v>0.5372393247269116</v>
      </c>
      <c r="J43" s="117">
        <f t="shared" si="5"/>
        <v>0.32952616751892894</v>
      </c>
      <c r="K43" s="193">
        <v>0.55031548718710444</v>
      </c>
      <c r="L43" s="117">
        <f t="shared" si="6"/>
        <v>2.4339548239212805E-2</v>
      </c>
      <c r="M43" s="193" t="s">
        <v>212</v>
      </c>
      <c r="N43" s="117" t="s">
        <v>212</v>
      </c>
      <c r="O43" s="117" t="s">
        <v>212</v>
      </c>
    </row>
    <row r="44" spans="2:17" ht="6" customHeight="1" x14ac:dyDescent="0.25"/>
    <row r="45" spans="2:17" x14ac:dyDescent="0.25">
      <c r="B45" s="103" t="s">
        <v>51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300" t="s">
        <v>283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Q48" s="1" t="s">
        <v>150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151</v>
      </c>
    </row>
    <row r="50" spans="2:17" ht="22.5" thickTop="1" thickBot="1" x14ac:dyDescent="0.3">
      <c r="B50" s="107"/>
      <c r="C50" s="349" t="s">
        <v>28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2:17" ht="22.5" thickTop="1" thickBot="1" x14ac:dyDescent="0.3">
      <c r="B51" s="107"/>
      <c r="C51" s="352">
        <v>2019</v>
      </c>
      <c r="D51" s="353"/>
      <c r="E51" s="354" t="s">
        <v>261</v>
      </c>
      <c r="F51" s="353"/>
      <c r="G51" s="354" t="s">
        <v>262</v>
      </c>
      <c r="H51" s="353"/>
      <c r="I51" s="354" t="s">
        <v>263</v>
      </c>
      <c r="J51" s="353"/>
      <c r="K51" s="354">
        <v>2023</v>
      </c>
      <c r="L51" s="353"/>
      <c r="M51" s="354">
        <v>2024</v>
      </c>
      <c r="N51" s="355"/>
      <c r="O51" s="356"/>
    </row>
    <row r="52" spans="2:17" ht="16.5" thickTop="1" thickBot="1" x14ac:dyDescent="0.3">
      <c r="B52" s="83"/>
      <c r="C52" s="109" t="s">
        <v>65</v>
      </c>
      <c r="D52" s="110" t="str">
        <f>CONCATENATE("var ",RIGHT(C51,2),"/",RIGHT(C51-1,2))</f>
        <v>var 19/18</v>
      </c>
      <c r="E52" s="111" t="s">
        <v>65</v>
      </c>
      <c r="F52" s="110" t="str">
        <f>CONCATENATE("var ",RIGHT(E51,2),"/",RIGHT(C51,2))</f>
        <v>var 20/19</v>
      </c>
      <c r="G52" s="111" t="s">
        <v>65</v>
      </c>
      <c r="H52" s="110" t="str">
        <f>CONCATENATE("var ",RIGHT(G51,2),"/",RIGHT(E51,2))</f>
        <v>var 21/20</v>
      </c>
      <c r="I52" s="111" t="s">
        <v>65</v>
      </c>
      <c r="J52" s="110" t="str">
        <f>CONCATENATE("var ",RIGHT(I51,2),"/",RIGHT(G51,2))</f>
        <v>var 22/21</v>
      </c>
      <c r="K52" s="111" t="s">
        <v>65</v>
      </c>
      <c r="L52" s="110" t="str">
        <f>CONCATENATE("var ",RIGHT(K51,2),"/",RIGHT(I51,2))</f>
        <v>var 23/22</v>
      </c>
      <c r="M52" s="111" t="s">
        <v>65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67</v>
      </c>
      <c r="C53" s="191">
        <v>0.83790000000000009</v>
      </c>
      <c r="D53" s="114"/>
      <c r="E53" s="191">
        <v>0.86010000000000009</v>
      </c>
      <c r="F53" s="114">
        <f t="shared" ref="F53:J65" si="9">IFERROR(E53/C53-1,"-")</f>
        <v>2.649480844969565E-2</v>
      </c>
      <c r="G53" s="191" t="s">
        <v>292</v>
      </c>
      <c r="H53" s="114" t="str">
        <f t="shared" si="9"/>
        <v>-</v>
      </c>
      <c r="I53" s="191" t="s">
        <v>292</v>
      </c>
      <c r="J53" s="114" t="str">
        <f t="shared" si="9"/>
        <v>-</v>
      </c>
      <c r="K53" s="191" t="s">
        <v>292</v>
      </c>
      <c r="L53" s="114" t="str">
        <f t="shared" ref="L53:L65" si="10">IFERROR(K53/I53-1,"-")</f>
        <v>-</v>
      </c>
      <c r="M53" s="191" t="s">
        <v>292</v>
      </c>
      <c r="N53" s="114" t="str">
        <f t="shared" ref="N53:N61" si="11">IFERROR(M53/K53-1,"-")</f>
        <v>-</v>
      </c>
      <c r="O53" s="114" t="str">
        <f>IFERROR(M53/C53-1,"-")</f>
        <v>-</v>
      </c>
    </row>
    <row r="54" spans="2:17" x14ac:dyDescent="0.25">
      <c r="B54" s="112" t="s">
        <v>69</v>
      </c>
      <c r="C54" s="191">
        <v>0.54810000000000003</v>
      </c>
      <c r="D54" s="114"/>
      <c r="E54" s="191">
        <v>0.54630000000000001</v>
      </c>
      <c r="F54" s="114">
        <f t="shared" si="9"/>
        <v>-3.284072249589487E-3</v>
      </c>
      <c r="G54" s="191" t="s">
        <v>292</v>
      </c>
      <c r="H54" s="114" t="str">
        <f t="shared" si="9"/>
        <v>-</v>
      </c>
      <c r="I54" s="191" t="s">
        <v>292</v>
      </c>
      <c r="J54" s="114" t="str">
        <f t="shared" si="9"/>
        <v>-</v>
      </c>
      <c r="K54" s="191" t="s">
        <v>292</v>
      </c>
      <c r="L54" s="114" t="str">
        <f t="shared" si="10"/>
        <v>-</v>
      </c>
      <c r="M54" s="191" t="s">
        <v>292</v>
      </c>
      <c r="N54" s="114" t="str">
        <f t="shared" si="11"/>
        <v>-</v>
      </c>
      <c r="O54" s="114" t="str">
        <f t="shared" ref="O54:O61" si="12">IFERROR(M54/C54-1,"-")</f>
        <v>-</v>
      </c>
    </row>
    <row r="55" spans="2:17" x14ac:dyDescent="0.25">
      <c r="B55" s="112" t="s">
        <v>71</v>
      </c>
      <c r="C55" s="191">
        <v>0.57740000000000002</v>
      </c>
      <c r="D55" s="114"/>
      <c r="E55" s="191">
        <v>0.40649999999999997</v>
      </c>
      <c r="F55" s="114">
        <f t="shared" si="9"/>
        <v>-0.29598198822306898</v>
      </c>
      <c r="G55" s="191" t="s">
        <v>292</v>
      </c>
      <c r="H55" s="114" t="str">
        <f t="shared" si="9"/>
        <v>-</v>
      </c>
      <c r="I55" s="191" t="s">
        <v>292</v>
      </c>
      <c r="J55" s="114" t="str">
        <f t="shared" si="9"/>
        <v>-</v>
      </c>
      <c r="K55" s="191" t="s">
        <v>292</v>
      </c>
      <c r="L55" s="114" t="str">
        <f t="shared" si="10"/>
        <v>-</v>
      </c>
      <c r="M55" s="191" t="s">
        <v>292</v>
      </c>
      <c r="N55" s="114" t="str">
        <f t="shared" si="11"/>
        <v>-</v>
      </c>
      <c r="O55" s="114" t="str">
        <f t="shared" si="12"/>
        <v>-</v>
      </c>
    </row>
    <row r="56" spans="2:17" x14ac:dyDescent="0.25">
      <c r="B56" s="112" t="s">
        <v>73</v>
      </c>
      <c r="C56" s="191">
        <v>0.31869999999999998</v>
      </c>
      <c r="D56" s="114"/>
      <c r="E56" s="191">
        <v>0</v>
      </c>
      <c r="F56" s="114">
        <f t="shared" si="9"/>
        <v>-1</v>
      </c>
      <c r="G56" s="191" t="s">
        <v>292</v>
      </c>
      <c r="H56" s="114" t="str">
        <f t="shared" si="9"/>
        <v>-</v>
      </c>
      <c r="I56" s="191" t="s">
        <v>292</v>
      </c>
      <c r="J56" s="114" t="str">
        <f t="shared" si="9"/>
        <v>-</v>
      </c>
      <c r="K56" s="191" t="s">
        <v>292</v>
      </c>
      <c r="L56" s="114" t="str">
        <f t="shared" si="10"/>
        <v>-</v>
      </c>
      <c r="M56" s="191" t="s">
        <v>292</v>
      </c>
      <c r="N56" s="114" t="str">
        <f t="shared" si="11"/>
        <v>-</v>
      </c>
      <c r="O56" s="114" t="str">
        <f t="shared" si="12"/>
        <v>-</v>
      </c>
    </row>
    <row r="57" spans="2:17" x14ac:dyDescent="0.25">
      <c r="B57" s="112" t="s">
        <v>75</v>
      </c>
      <c r="C57" s="191">
        <v>0.40799999999999997</v>
      </c>
      <c r="D57" s="114"/>
      <c r="E57" s="191">
        <v>0</v>
      </c>
      <c r="F57" s="114">
        <f t="shared" si="9"/>
        <v>-1</v>
      </c>
      <c r="G57" s="191" t="s">
        <v>292</v>
      </c>
      <c r="H57" s="114" t="str">
        <f t="shared" si="9"/>
        <v>-</v>
      </c>
      <c r="I57" s="191" t="s">
        <v>292</v>
      </c>
      <c r="J57" s="114" t="str">
        <f t="shared" si="9"/>
        <v>-</v>
      </c>
      <c r="K57" s="191" t="s">
        <v>292</v>
      </c>
      <c r="L57" s="114" t="str">
        <f t="shared" si="10"/>
        <v>-</v>
      </c>
      <c r="M57" s="191" t="s">
        <v>292</v>
      </c>
      <c r="N57" s="114" t="str">
        <f t="shared" si="11"/>
        <v>-</v>
      </c>
      <c r="O57" s="114" t="str">
        <f t="shared" si="12"/>
        <v>-</v>
      </c>
    </row>
    <row r="58" spans="2:17" x14ac:dyDescent="0.25">
      <c r="B58" s="112" t="s">
        <v>77</v>
      </c>
      <c r="C58" s="191">
        <v>0.35869999999999996</v>
      </c>
      <c r="D58" s="114"/>
      <c r="E58" s="191">
        <v>0</v>
      </c>
      <c r="F58" s="114">
        <f t="shared" si="9"/>
        <v>-1</v>
      </c>
      <c r="G58" s="191" t="s">
        <v>292</v>
      </c>
      <c r="H58" s="114" t="str">
        <f t="shared" si="9"/>
        <v>-</v>
      </c>
      <c r="I58" s="191" t="s">
        <v>292</v>
      </c>
      <c r="J58" s="114" t="str">
        <f t="shared" si="9"/>
        <v>-</v>
      </c>
      <c r="K58" s="191" t="s">
        <v>292</v>
      </c>
      <c r="L58" s="114" t="str">
        <f t="shared" si="10"/>
        <v>-</v>
      </c>
      <c r="M58" s="191" t="s">
        <v>292</v>
      </c>
      <c r="N58" s="114" t="str">
        <f t="shared" si="11"/>
        <v>-</v>
      </c>
      <c r="O58" s="114" t="str">
        <f t="shared" si="12"/>
        <v>-</v>
      </c>
    </row>
    <row r="59" spans="2:17" x14ac:dyDescent="0.25">
      <c r="B59" s="112" t="s">
        <v>79</v>
      </c>
      <c r="C59" s="191">
        <v>0.53500000000000003</v>
      </c>
      <c r="D59" s="114"/>
      <c r="E59" s="191">
        <v>0</v>
      </c>
      <c r="F59" s="114">
        <f t="shared" si="9"/>
        <v>-1</v>
      </c>
      <c r="G59" s="191" t="s">
        <v>292</v>
      </c>
      <c r="H59" s="114" t="str">
        <f t="shared" si="9"/>
        <v>-</v>
      </c>
      <c r="I59" s="191" t="s">
        <v>292</v>
      </c>
      <c r="J59" s="114" t="str">
        <f t="shared" si="9"/>
        <v>-</v>
      </c>
      <c r="K59" s="191" t="s">
        <v>292</v>
      </c>
      <c r="L59" s="114" t="str">
        <f t="shared" si="10"/>
        <v>-</v>
      </c>
      <c r="M59" s="191" t="s">
        <v>292</v>
      </c>
      <c r="N59" s="114" t="str">
        <f t="shared" si="11"/>
        <v>-</v>
      </c>
      <c r="O59" s="114" t="str">
        <f t="shared" si="12"/>
        <v>-</v>
      </c>
    </row>
    <row r="60" spans="2:17" x14ac:dyDescent="0.25">
      <c r="B60" s="112" t="s">
        <v>81</v>
      </c>
      <c r="C60" s="191">
        <v>0.37450000000000006</v>
      </c>
      <c r="D60" s="114"/>
      <c r="E60" s="191">
        <v>0</v>
      </c>
      <c r="F60" s="114">
        <f t="shared" si="9"/>
        <v>-1</v>
      </c>
      <c r="G60" s="191" t="s">
        <v>292</v>
      </c>
      <c r="H60" s="114" t="str">
        <f t="shared" si="9"/>
        <v>-</v>
      </c>
      <c r="I60" s="191" t="s">
        <v>292</v>
      </c>
      <c r="J60" s="114" t="str">
        <f t="shared" si="9"/>
        <v>-</v>
      </c>
      <c r="K60" s="191" t="s">
        <v>292</v>
      </c>
      <c r="L60" s="114" t="str">
        <f t="shared" si="10"/>
        <v>-</v>
      </c>
      <c r="M60" s="191" t="s">
        <v>292</v>
      </c>
      <c r="N60" s="114" t="str">
        <f t="shared" si="11"/>
        <v>-</v>
      </c>
      <c r="O60" s="114" t="str">
        <f t="shared" si="12"/>
        <v>-</v>
      </c>
    </row>
    <row r="61" spans="2:17" x14ac:dyDescent="0.25">
      <c r="B61" s="112" t="s">
        <v>83</v>
      </c>
      <c r="C61" s="191">
        <v>0.59130000000000005</v>
      </c>
      <c r="D61" s="114"/>
      <c r="E61" s="191">
        <v>0</v>
      </c>
      <c r="F61" s="114">
        <f t="shared" si="9"/>
        <v>-1</v>
      </c>
      <c r="G61" s="191" t="s">
        <v>292</v>
      </c>
      <c r="H61" s="114" t="str">
        <f t="shared" si="9"/>
        <v>-</v>
      </c>
      <c r="I61" s="191" t="s">
        <v>292</v>
      </c>
      <c r="J61" s="114" t="str">
        <f t="shared" si="9"/>
        <v>-</v>
      </c>
      <c r="K61" s="191" t="s">
        <v>292</v>
      </c>
      <c r="L61" s="114" t="str">
        <f t="shared" si="10"/>
        <v>-</v>
      </c>
      <c r="M61" s="191" t="s">
        <v>292</v>
      </c>
      <c r="N61" s="114" t="str">
        <f t="shared" si="11"/>
        <v>-</v>
      </c>
      <c r="O61" s="114" t="str">
        <f t="shared" si="12"/>
        <v>-</v>
      </c>
    </row>
    <row r="62" spans="2:17" x14ac:dyDescent="0.25">
      <c r="B62" s="112" t="s">
        <v>85</v>
      </c>
      <c r="C62" s="191">
        <v>0.52950000000000008</v>
      </c>
      <c r="D62" s="114"/>
      <c r="E62" s="191">
        <v>0</v>
      </c>
      <c r="F62" s="114">
        <f t="shared" si="9"/>
        <v>-1</v>
      </c>
      <c r="G62" s="191" t="s">
        <v>292</v>
      </c>
      <c r="H62" s="114" t="str">
        <f t="shared" si="9"/>
        <v>-</v>
      </c>
      <c r="I62" s="191" t="s">
        <v>292</v>
      </c>
      <c r="J62" s="114" t="str">
        <f t="shared" si="9"/>
        <v>-</v>
      </c>
      <c r="K62" s="191" t="s">
        <v>292</v>
      </c>
      <c r="L62" s="114" t="str">
        <f t="shared" si="10"/>
        <v>-</v>
      </c>
      <c r="M62" s="191" t="s">
        <v>292</v>
      </c>
      <c r="N62" s="114" t="str">
        <f>IFERROR(M62/K62-1,"-")</f>
        <v>-</v>
      </c>
      <c r="O62" s="114" t="str">
        <f>IFERROR(M62/C62-1,"-")</f>
        <v>-</v>
      </c>
    </row>
    <row r="63" spans="2:17" x14ac:dyDescent="0.25">
      <c r="B63" s="112" t="s">
        <v>87</v>
      </c>
      <c r="C63" s="191">
        <v>0.76430000000000009</v>
      </c>
      <c r="D63" s="114"/>
      <c r="E63" s="191">
        <v>0</v>
      </c>
      <c r="F63" s="114">
        <f t="shared" si="9"/>
        <v>-1</v>
      </c>
      <c r="G63" s="191" t="s">
        <v>292</v>
      </c>
      <c r="H63" s="114" t="str">
        <f t="shared" si="9"/>
        <v>-</v>
      </c>
      <c r="I63" s="191" t="s">
        <v>292</v>
      </c>
      <c r="J63" s="114" t="str">
        <f t="shared" si="9"/>
        <v>-</v>
      </c>
      <c r="K63" s="191" t="s">
        <v>292</v>
      </c>
      <c r="L63" s="114" t="str">
        <f t="shared" si="10"/>
        <v>-</v>
      </c>
      <c r="M63" s="191" t="s">
        <v>292</v>
      </c>
      <c r="N63" s="114" t="str">
        <f>IFERROR(M63/K63-1,"-")</f>
        <v>-</v>
      </c>
      <c r="O63" s="114" t="str">
        <f>IFERROR(M63/C63-1,"-")</f>
        <v>-</v>
      </c>
    </row>
    <row r="64" spans="2:17" x14ac:dyDescent="0.25">
      <c r="B64" s="112" t="s">
        <v>89</v>
      </c>
      <c r="C64" s="191">
        <v>0.72170000000000001</v>
      </c>
      <c r="D64" s="114"/>
      <c r="E64" s="191">
        <v>0</v>
      </c>
      <c r="F64" s="114">
        <f t="shared" si="9"/>
        <v>-1</v>
      </c>
      <c r="G64" s="191" t="s">
        <v>292</v>
      </c>
      <c r="H64" s="114" t="str">
        <f t="shared" si="9"/>
        <v>-</v>
      </c>
      <c r="I64" s="191" t="s">
        <v>292</v>
      </c>
      <c r="J64" s="114" t="str">
        <f t="shared" si="9"/>
        <v>-</v>
      </c>
      <c r="K64" s="191" t="s">
        <v>292</v>
      </c>
      <c r="L64" s="114" t="str">
        <f t="shared" si="10"/>
        <v>-</v>
      </c>
      <c r="M64" s="191" t="s">
        <v>292</v>
      </c>
      <c r="N64" s="114" t="str">
        <f>IFERROR(M64/K64-1,"-")</f>
        <v>-</v>
      </c>
      <c r="O64" s="114" t="str">
        <f>IFERROR(M64/C64-1,"-")</f>
        <v>-</v>
      </c>
    </row>
    <row r="65" spans="2:15" ht="15.75" x14ac:dyDescent="0.25">
      <c r="B65" s="115" t="s">
        <v>26</v>
      </c>
      <c r="C65" s="196">
        <f>IFERROR(AVERAGE(C53:C64),"-")</f>
        <v>0.54709166666666675</v>
      </c>
      <c r="D65" s="117"/>
      <c r="E65" s="196">
        <v>0.60560000000000003</v>
      </c>
      <c r="F65" s="117">
        <f t="shared" si="9"/>
        <v>0.10694429635496783</v>
      </c>
      <c r="G65" s="196" t="s">
        <v>292</v>
      </c>
      <c r="H65" s="117" t="str">
        <f t="shared" si="9"/>
        <v>-</v>
      </c>
      <c r="I65" s="196" t="s">
        <v>292</v>
      </c>
      <c r="J65" s="117" t="str">
        <f t="shared" si="9"/>
        <v>-</v>
      </c>
      <c r="K65" s="196" t="s">
        <v>292</v>
      </c>
      <c r="L65" s="117" t="str">
        <f t="shared" si="10"/>
        <v>-</v>
      </c>
      <c r="M65" s="196" t="s">
        <v>292</v>
      </c>
      <c r="N65" s="117" t="s">
        <v>212</v>
      </c>
      <c r="O65" s="117">
        <v>-1</v>
      </c>
    </row>
    <row r="66" spans="2:15" ht="6" customHeight="1" x14ac:dyDescent="0.25"/>
    <row r="67" spans="2:15" x14ac:dyDescent="0.25">
      <c r="B67" s="103" t="s">
        <v>51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5" x14ac:dyDescent="0.25">
      <c r="C68" s="195"/>
      <c r="K68" s="195"/>
      <c r="L68" s="195"/>
      <c r="O68" s="195"/>
    </row>
    <row r="70" spans="2:15" x14ac:dyDescent="0.25">
      <c r="O70" s="195"/>
    </row>
  </sheetData>
  <mergeCells count="25"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748A1-50B4-4854-B2E5-A03E4D51272D}">
  <sheetPr>
    <tabColor theme="2" tint="-0.499984740745262"/>
  </sheetPr>
  <dimension ref="B4:B25"/>
  <sheetViews>
    <sheetView showGridLines="0" workbookViewId="0">
      <selection activeCell="E20" sqref="E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9D49-322E-4569-A544-940B00365A8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48A8C-3462-4D1E-8D53-BB5F4B4532A2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300" t="s">
        <v>153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R5" s="300" t="s">
        <v>154</v>
      </c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H5" s="300" t="s">
        <v>155</v>
      </c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238</v>
      </c>
      <c r="D7" s="198" t="s">
        <v>245</v>
      </c>
      <c r="E7" s="198" t="s">
        <v>240</v>
      </c>
      <c r="F7" s="88" t="s">
        <v>241</v>
      </c>
      <c r="G7" s="88" t="s">
        <v>242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213</v>
      </c>
      <c r="K7" s="200" t="s">
        <v>203</v>
      </c>
      <c r="L7" s="200" t="s">
        <v>204</v>
      </c>
      <c r="M7" s="11" t="s">
        <v>205</v>
      </c>
      <c r="N7" s="11" t="s">
        <v>206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238</v>
      </c>
      <c r="T7" s="200" t="s">
        <v>245</v>
      </c>
      <c r="U7" s="200" t="s">
        <v>240</v>
      </c>
      <c r="V7" s="88" t="s">
        <v>241</v>
      </c>
      <c r="W7" s="88" t="s">
        <v>242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213</v>
      </c>
      <c r="AA7" s="198" t="s">
        <v>203</v>
      </c>
      <c r="AB7" s="198" t="s">
        <v>204</v>
      </c>
      <c r="AC7" s="11" t="s">
        <v>205</v>
      </c>
      <c r="AD7" s="11" t="s">
        <v>206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238</v>
      </c>
      <c r="AJ7" s="200" t="s">
        <v>245</v>
      </c>
      <c r="AK7" s="200" t="s">
        <v>240</v>
      </c>
      <c r="AL7" s="88" t="s">
        <v>241</v>
      </c>
      <c r="AM7" s="88" t="s">
        <v>242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213</v>
      </c>
      <c r="AT7" s="200" t="s">
        <v>203</v>
      </c>
      <c r="AU7" s="200" t="s">
        <v>204</v>
      </c>
      <c r="AV7" s="11" t="s">
        <v>205</v>
      </c>
      <c r="AW7" s="11" t="s">
        <v>206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39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39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39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40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40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40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41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41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41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42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42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42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43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43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43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44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44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44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45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45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45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46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46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46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47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47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47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48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48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48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49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49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49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51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51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51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317" t="s">
        <v>156</v>
      </c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R21" s="317" t="s">
        <v>157</v>
      </c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H21" s="365" t="s">
        <v>158</v>
      </c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  <c r="AV21" s="365"/>
      <c r="AW21" s="365"/>
      <c r="AX21" s="365"/>
      <c r="AY21" s="365"/>
      <c r="AZ21" s="365"/>
      <c r="BA21" s="365"/>
      <c r="BB21" s="365"/>
    </row>
    <row r="22" spans="2:54" ht="24" customHeight="1" x14ac:dyDescent="0.25">
      <c r="B22" s="317" t="s">
        <v>159</v>
      </c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R22" s="366" t="s">
        <v>160</v>
      </c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P22" s="118"/>
      <c r="AQ22" s="118"/>
      <c r="AW22" s="50">
        <f>AW11/N11</f>
        <v>5182.1398774605659</v>
      </c>
    </row>
    <row r="23" spans="2:54" x14ac:dyDescent="0.25"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300" t="s">
        <v>161</v>
      </c>
      <c r="C27" s="300"/>
      <c r="D27" s="300"/>
      <c r="E27" s="300"/>
      <c r="F27" s="300"/>
      <c r="G27" s="300"/>
      <c r="H27" s="300"/>
      <c r="I27" s="300"/>
      <c r="R27" s="300" t="s">
        <v>162</v>
      </c>
      <c r="S27" s="300"/>
      <c r="T27" s="300"/>
      <c r="U27" s="300"/>
      <c r="V27" s="300"/>
      <c r="W27" s="300"/>
      <c r="X27" s="300"/>
      <c r="Y27" s="300"/>
      <c r="AH27" s="300" t="s">
        <v>163</v>
      </c>
      <c r="AI27" s="300"/>
      <c r="AJ27" s="300"/>
      <c r="AK27" s="300"/>
      <c r="AL27" s="300"/>
      <c r="AM27" s="300"/>
      <c r="AN27" s="300"/>
      <c r="AO27" s="300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39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39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39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40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40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40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41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41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41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42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42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42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43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43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43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44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44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44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45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45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45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46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46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46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47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47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47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48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48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48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49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49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49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67" t="s">
        <v>51</v>
      </c>
      <c r="C42" s="367"/>
      <c r="D42" s="367"/>
      <c r="E42" s="367"/>
      <c r="F42" s="367"/>
      <c r="G42" s="367"/>
      <c r="H42" s="367"/>
      <c r="I42" s="367"/>
      <c r="R42" s="367" t="s">
        <v>51</v>
      </c>
      <c r="S42" s="367"/>
      <c r="T42" s="367"/>
      <c r="U42" s="367"/>
      <c r="V42" s="367"/>
      <c r="W42" s="367"/>
      <c r="X42" s="367"/>
      <c r="Y42" s="367"/>
      <c r="AH42" s="103" t="s">
        <v>51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317" t="s">
        <v>156</v>
      </c>
      <c r="C43" s="317"/>
      <c r="D43" s="317"/>
      <c r="E43" s="317"/>
      <c r="F43" s="317"/>
      <c r="G43" s="317"/>
      <c r="H43" s="317"/>
      <c r="I43" s="317"/>
      <c r="R43" s="317" t="s">
        <v>157</v>
      </c>
      <c r="S43" s="317"/>
      <c r="T43" s="317"/>
      <c r="U43" s="317"/>
      <c r="V43" s="317"/>
      <c r="W43" s="317"/>
      <c r="X43" s="317"/>
      <c r="Y43" s="317"/>
      <c r="AH43" s="365" t="s">
        <v>158</v>
      </c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</row>
    <row r="44" spans="2:44" ht="24" customHeight="1" x14ac:dyDescent="0.25">
      <c r="B44" s="317" t="s">
        <v>159</v>
      </c>
      <c r="C44" s="317"/>
      <c r="D44" s="317"/>
      <c r="E44" s="317"/>
      <c r="F44" s="317"/>
      <c r="G44" s="317"/>
      <c r="H44" s="317"/>
      <c r="I44" s="317"/>
      <c r="R44" s="366" t="s">
        <v>160</v>
      </c>
      <c r="S44" s="366"/>
      <c r="T44" s="366"/>
      <c r="U44" s="366"/>
      <c r="V44" s="366"/>
      <c r="W44" s="366"/>
      <c r="X44" s="366"/>
      <c r="Y44" s="366"/>
      <c r="AI44" s="118"/>
      <c r="AJ44" s="118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38A85-EC54-4F83-AFA9-F9BD914E6993}">
  <sheetPr>
    <tabColor theme="4"/>
  </sheetPr>
  <dimension ref="B4:B25"/>
  <sheetViews>
    <sheetView showGridLines="0" workbookViewId="0">
      <selection activeCell="E20" sqref="E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43990-0600-40D8-A29E-A770496E9234}">
  <sheetPr>
    <tabColor theme="4" tint="0.39997558519241921"/>
  </sheetPr>
  <dimension ref="A1:AE131"/>
  <sheetViews>
    <sheetView showGridLines="0" zoomScaleNormal="100" workbookViewId="0">
      <selection activeCell="E20" sqref="E2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284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285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238</v>
      </c>
      <c r="D5" s="170" t="s">
        <v>239</v>
      </c>
      <c r="E5" s="170" t="s">
        <v>245</v>
      </c>
      <c r="F5" s="170" t="s">
        <v>240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241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242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164</v>
      </c>
      <c r="C6" s="220">
        <v>19848</v>
      </c>
      <c r="D6" s="220">
        <v>10070</v>
      </c>
      <c r="E6" s="220">
        <v>3463</v>
      </c>
      <c r="F6" s="220">
        <v>14300</v>
      </c>
      <c r="G6" s="221">
        <f t="shared" ref="G6:G11" si="0">F6/E6-1</f>
        <v>3.1293676003465203</v>
      </c>
      <c r="H6" s="220">
        <f t="shared" ref="H6:H11" si="1">F6-E6</f>
        <v>10837</v>
      </c>
      <c r="I6" s="221"/>
      <c r="J6" s="220">
        <v>24366</v>
      </c>
      <c r="K6" s="221">
        <f t="shared" ref="K6:K11" si="2">J6/F6-1</f>
        <v>0.70391608391608385</v>
      </c>
      <c r="L6" s="220">
        <f t="shared" ref="L6:L11" si="3">J6-F6</f>
        <v>10066</v>
      </c>
      <c r="M6" s="221"/>
      <c r="N6" s="220">
        <v>20854</v>
      </c>
      <c r="O6" s="221">
        <f t="shared" ref="O6:O11" si="4">N6/J6-1</f>
        <v>-0.14413527045883612</v>
      </c>
      <c r="P6" s="220">
        <f t="shared" ref="P6:P11" si="5">N6-J6</f>
        <v>-3512</v>
      </c>
      <c r="Q6" s="221">
        <f>N6/C6-1</f>
        <v>5.0685207577589653E-2</v>
      </c>
      <c r="R6" s="220">
        <f>N6-C6</f>
        <v>1006</v>
      </c>
      <c r="S6" s="221"/>
      <c r="T6" s="221"/>
      <c r="V6" s="27"/>
      <c r="AE6" s="1"/>
    </row>
    <row r="7" spans="1:31" ht="18.75" x14ac:dyDescent="0.3">
      <c r="A7" s="4"/>
      <c r="B7" s="219" t="s">
        <v>165</v>
      </c>
      <c r="C7" s="220">
        <v>4131</v>
      </c>
      <c r="D7" s="220">
        <v>1123</v>
      </c>
      <c r="E7" s="220">
        <v>787</v>
      </c>
      <c r="F7" s="220">
        <v>1482</v>
      </c>
      <c r="G7" s="221">
        <f t="shared" si="0"/>
        <v>0.88310038119440915</v>
      </c>
      <c r="H7" s="220">
        <f t="shared" si="1"/>
        <v>695</v>
      </c>
      <c r="I7" s="221">
        <f>F7/$F$7</f>
        <v>1</v>
      </c>
      <c r="J7" s="220">
        <v>10615</v>
      </c>
      <c r="K7" s="221">
        <f t="shared" si="2"/>
        <v>6.162618083670715</v>
      </c>
      <c r="L7" s="220">
        <f t="shared" si="3"/>
        <v>9133</v>
      </c>
      <c r="M7" s="221">
        <f>J7/$J$7</f>
        <v>1</v>
      </c>
      <c r="N7" s="220">
        <v>5673</v>
      </c>
      <c r="O7" s="221">
        <f t="shared" si="4"/>
        <v>-0.46556759302873296</v>
      </c>
      <c r="P7" s="220">
        <f t="shared" si="5"/>
        <v>-4942</v>
      </c>
      <c r="Q7" s="221">
        <f t="shared" ref="Q7:Q11" si="6">N7/C7-1</f>
        <v>0.37327523602033397</v>
      </c>
      <c r="R7" s="220">
        <f t="shared" ref="R7:R11" si="7">N7-C7</f>
        <v>1542</v>
      </c>
      <c r="S7" s="221">
        <f>N7/$N$7</f>
        <v>1</v>
      </c>
      <c r="T7" s="221">
        <f>N7/$N$6</f>
        <v>0.27203414213100602</v>
      </c>
      <c r="V7" s="27"/>
      <c r="W7" s="77"/>
      <c r="AE7" s="1" t="s">
        <v>166</v>
      </c>
    </row>
    <row r="8" spans="1:31" ht="15.75" x14ac:dyDescent="0.25">
      <c r="A8" s="4"/>
      <c r="B8" s="222" t="s">
        <v>96</v>
      </c>
      <c r="C8" s="223">
        <v>1790</v>
      </c>
      <c r="D8" s="223">
        <v>585</v>
      </c>
      <c r="E8" s="223">
        <v>478</v>
      </c>
      <c r="F8" s="223">
        <v>1003</v>
      </c>
      <c r="G8" s="224">
        <f t="shared" si="0"/>
        <v>1.0983263598326358</v>
      </c>
      <c r="H8" s="223">
        <f t="shared" si="1"/>
        <v>525</v>
      </c>
      <c r="I8" s="224">
        <f>F8/$F$7</f>
        <v>0.67678812415654521</v>
      </c>
      <c r="J8" s="223">
        <v>2724</v>
      </c>
      <c r="K8" s="224">
        <f t="shared" si="2"/>
        <v>1.7158524426719839</v>
      </c>
      <c r="L8" s="223">
        <f t="shared" si="3"/>
        <v>1721</v>
      </c>
      <c r="M8" s="224">
        <f>J8/$J$7</f>
        <v>0.25661799340555819</v>
      </c>
      <c r="N8" s="223">
        <v>1794</v>
      </c>
      <c r="O8" s="224">
        <f t="shared" si="4"/>
        <v>-0.34140969162995594</v>
      </c>
      <c r="P8" s="223">
        <f t="shared" si="5"/>
        <v>-930</v>
      </c>
      <c r="Q8" s="224">
        <f t="shared" si="6"/>
        <v>2.2346368715084886E-3</v>
      </c>
      <c r="R8" s="223">
        <f t="shared" si="7"/>
        <v>4</v>
      </c>
      <c r="S8" s="224">
        <f>N8/$N$7</f>
        <v>0.31623479640401903</v>
      </c>
      <c r="T8" s="224">
        <f>N8/$N$6</f>
        <v>8.6026661551740671E-2</v>
      </c>
      <c r="V8" s="27"/>
      <c r="W8" s="77"/>
      <c r="AE8" s="1" t="s">
        <v>167</v>
      </c>
    </row>
    <row r="9" spans="1:31" s="4" customFormat="1" x14ac:dyDescent="0.25">
      <c r="B9" s="225" t="s">
        <v>99</v>
      </c>
      <c r="C9" s="226">
        <v>2341</v>
      </c>
      <c r="D9" s="226">
        <v>538</v>
      </c>
      <c r="E9" s="226">
        <v>309</v>
      </c>
      <c r="F9" s="226">
        <v>479</v>
      </c>
      <c r="G9" s="227">
        <f t="shared" si="0"/>
        <v>0.55016181229773453</v>
      </c>
      <c r="H9" s="228">
        <f t="shared" si="1"/>
        <v>170</v>
      </c>
      <c r="I9" s="229">
        <f>F9/$F$7</f>
        <v>0.32321187584345479</v>
      </c>
      <c r="J9" s="226">
        <v>7891</v>
      </c>
      <c r="K9" s="227">
        <f t="shared" si="2"/>
        <v>15.473903966597078</v>
      </c>
      <c r="L9" s="228">
        <f t="shared" si="3"/>
        <v>7412</v>
      </c>
      <c r="M9" s="229">
        <f>J9/$J$7</f>
        <v>0.74338200659444187</v>
      </c>
      <c r="N9" s="226">
        <v>3879</v>
      </c>
      <c r="O9" s="227">
        <f t="shared" si="4"/>
        <v>-0.50842732226587251</v>
      </c>
      <c r="P9" s="228">
        <f t="shared" si="5"/>
        <v>-4012</v>
      </c>
      <c r="Q9" s="227">
        <f t="shared" si="6"/>
        <v>0.65698419478855197</v>
      </c>
      <c r="R9" s="228">
        <f t="shared" si="7"/>
        <v>1538</v>
      </c>
      <c r="S9" s="229">
        <f>N9/$N$7</f>
        <v>0.68376520359598092</v>
      </c>
      <c r="T9" s="229">
        <f>N9/$N$6</f>
        <v>0.18600748057926536</v>
      </c>
      <c r="V9" s="27"/>
      <c r="W9" s="77"/>
      <c r="AE9" s="1" t="s">
        <v>168</v>
      </c>
    </row>
    <row r="10" spans="1:31" s="4" customFormat="1" x14ac:dyDescent="0.25">
      <c r="B10" s="230" t="s">
        <v>169</v>
      </c>
      <c r="C10" s="27">
        <v>1650</v>
      </c>
      <c r="D10" s="27">
        <v>359</v>
      </c>
      <c r="E10" s="27">
        <v>153</v>
      </c>
      <c r="F10" s="27">
        <v>149</v>
      </c>
      <c r="G10" s="20">
        <f t="shared" si="0"/>
        <v>-2.6143790849673221E-2</v>
      </c>
      <c r="H10" s="18">
        <f t="shared" si="1"/>
        <v>-4</v>
      </c>
      <c r="I10" s="29">
        <f>F10/$F$7</f>
        <v>0.10053981106612686</v>
      </c>
      <c r="J10" s="27">
        <v>6275</v>
      </c>
      <c r="K10" s="20">
        <f t="shared" si="2"/>
        <v>41.114093959731541</v>
      </c>
      <c r="L10" s="18">
        <f t="shared" si="3"/>
        <v>6126</v>
      </c>
      <c r="M10" s="29">
        <f>J10/$J$7</f>
        <v>0.5911446066886481</v>
      </c>
      <c r="N10" s="27">
        <v>3219</v>
      </c>
      <c r="O10" s="20">
        <f t="shared" si="4"/>
        <v>-0.48701195219123505</v>
      </c>
      <c r="P10" s="18">
        <f t="shared" si="5"/>
        <v>-3056</v>
      </c>
      <c r="Q10" s="20">
        <f t="shared" si="6"/>
        <v>0.95090909090909093</v>
      </c>
      <c r="R10" s="18">
        <f t="shared" si="7"/>
        <v>1569</v>
      </c>
      <c r="S10" s="29">
        <f>N10/$N$7</f>
        <v>0.56742464304600737</v>
      </c>
      <c r="T10" s="29">
        <f>N10/$N$6</f>
        <v>0.15435887599501294</v>
      </c>
      <c r="V10" s="27"/>
      <c r="W10" s="77"/>
      <c r="AE10" s="1" t="s">
        <v>170</v>
      </c>
    </row>
    <row r="11" spans="1:31" s="4" customFormat="1" x14ac:dyDescent="0.25">
      <c r="B11" s="230" t="s">
        <v>171</v>
      </c>
      <c r="C11" s="27">
        <f>C9-C10</f>
        <v>691</v>
      </c>
      <c r="D11" s="27">
        <f>D9-D10</f>
        <v>179</v>
      </c>
      <c r="E11" s="27">
        <f>E9-E10</f>
        <v>156</v>
      </c>
      <c r="F11" s="27">
        <f>F9-F10</f>
        <v>330</v>
      </c>
      <c r="G11" s="20">
        <f t="shared" si="0"/>
        <v>1.1153846153846154</v>
      </c>
      <c r="H11" s="18">
        <f t="shared" si="1"/>
        <v>174</v>
      </c>
      <c r="I11" s="29">
        <f>F11/$F$7</f>
        <v>0.22267206477732793</v>
      </c>
      <c r="J11" s="27">
        <f>J9-J10</f>
        <v>1616</v>
      </c>
      <c r="K11" s="20">
        <f t="shared" si="2"/>
        <v>3.8969696969696965</v>
      </c>
      <c r="L11" s="18">
        <f t="shared" si="3"/>
        <v>1286</v>
      </c>
      <c r="M11" s="29">
        <f>J11/$J$7</f>
        <v>0.15223739990579369</v>
      </c>
      <c r="N11" s="27">
        <f>N9-N10</f>
        <v>660</v>
      </c>
      <c r="O11" s="20">
        <f t="shared" si="4"/>
        <v>-0.59158415841584167</v>
      </c>
      <c r="P11" s="18">
        <f t="shared" si="5"/>
        <v>-956</v>
      </c>
      <c r="Q11" s="20">
        <f t="shared" si="6"/>
        <v>-4.4862518089725079E-2</v>
      </c>
      <c r="R11" s="18">
        <f t="shared" si="7"/>
        <v>-31</v>
      </c>
      <c r="S11" s="29">
        <f>N11/$N$7</f>
        <v>0.11634056054997356</v>
      </c>
      <c r="T11" s="29">
        <f>N11/$N$6</f>
        <v>3.1648604584252421E-2</v>
      </c>
      <c r="V11" s="27"/>
      <c r="W11" s="77"/>
      <c r="AE11" s="1" t="s">
        <v>172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173</v>
      </c>
    </row>
    <row r="13" spans="1:31" s="4" customFormat="1" x14ac:dyDescent="0.25">
      <c r="B13" s="123" t="s">
        <v>174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175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00" t="s">
        <v>176</v>
      </c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177</v>
      </c>
      <c r="N39" s="12">
        <v>2021</v>
      </c>
      <c r="O39" s="12" t="s">
        <v>177</v>
      </c>
      <c r="P39" s="12" t="s">
        <v>178</v>
      </c>
      <c r="Q39" s="12" t="s">
        <v>179</v>
      </c>
      <c r="R39" s="12" t="s">
        <v>180</v>
      </c>
      <c r="S39" s="85"/>
      <c r="T39" s="85"/>
      <c r="AE39" s="1"/>
    </row>
    <row r="40" spans="2:31" s="4" customFormat="1" ht="18.75" hidden="1" x14ac:dyDescent="0.3">
      <c r="B40" s="219" t="s">
        <v>164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165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166</v>
      </c>
    </row>
    <row r="42" spans="2:31" ht="15.75" hidden="1" x14ac:dyDescent="0.25">
      <c r="B42" s="222" t="s">
        <v>96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167</v>
      </c>
    </row>
    <row r="43" spans="2:31" s="4" customFormat="1" hidden="1" x14ac:dyDescent="0.25">
      <c r="B43" s="225" t="s">
        <v>99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168</v>
      </c>
    </row>
    <row r="44" spans="2:31" s="4" customFormat="1" hidden="1" x14ac:dyDescent="0.25">
      <c r="B44" s="230" t="s">
        <v>169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170</v>
      </c>
    </row>
    <row r="45" spans="2:31" s="4" customFormat="1" hidden="1" x14ac:dyDescent="0.25">
      <c r="B45" s="230" t="s">
        <v>171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172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173</v>
      </c>
    </row>
    <row r="47" spans="2:31" s="4" customFormat="1" hidden="1" x14ac:dyDescent="0.25">
      <c r="B47" s="318" t="s">
        <v>174</v>
      </c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46"/>
      <c r="T47" s="46"/>
      <c r="AE47" s="1" t="s">
        <v>175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285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164</v>
      </c>
      <c r="C124" s="220">
        <v>45076</v>
      </c>
      <c r="D124" s="220">
        <v>12633</v>
      </c>
      <c r="E124" s="220">
        <v>20161</v>
      </c>
      <c r="F124" s="220">
        <v>37751</v>
      </c>
      <c r="G124" s="221">
        <f t="shared" ref="G124:G129" si="8">F124/E124-1</f>
        <v>0.87247656366251669</v>
      </c>
      <c r="H124" s="220">
        <f t="shared" ref="H124:H129" si="9">F124-E124</f>
        <v>17590</v>
      </c>
      <c r="I124" s="221"/>
      <c r="J124" s="220">
        <v>51166</v>
      </c>
      <c r="K124" s="221"/>
      <c r="L124" s="221">
        <f t="shared" ref="L124:L129" si="10">J124/F124-1</f>
        <v>0.3553548250377474</v>
      </c>
      <c r="M124" s="220">
        <f t="shared" ref="M124:M129" si="11">J124-F124</f>
        <v>13415</v>
      </c>
      <c r="N124" s="221">
        <f t="shared" ref="N124:N129" si="12">J124/D124-1</f>
        <v>3.0501860207393339</v>
      </c>
      <c r="O124" s="220">
        <f t="shared" ref="O124:O129" si="13">J124-D124</f>
        <v>38533</v>
      </c>
      <c r="Z124" s="1"/>
      <c r="AE124"/>
    </row>
    <row r="125" spans="2:31" ht="18.75" x14ac:dyDescent="0.3">
      <c r="B125" s="219" t="s">
        <v>165</v>
      </c>
      <c r="C125" s="220">
        <v>10509</v>
      </c>
      <c r="D125" s="220">
        <v>2339</v>
      </c>
      <c r="E125" s="220">
        <v>4950</v>
      </c>
      <c r="F125" s="220">
        <v>6762</v>
      </c>
      <c r="G125" s="221">
        <f t="shared" si="8"/>
        <v>0.36606060606060598</v>
      </c>
      <c r="H125" s="220">
        <f t="shared" si="9"/>
        <v>1812</v>
      </c>
      <c r="I125" s="221">
        <f>F125/$F$7</f>
        <v>4.5627530364372468</v>
      </c>
      <c r="J125" s="220">
        <v>20250</v>
      </c>
      <c r="K125" s="221">
        <f>J125/$J$125</f>
        <v>1</v>
      </c>
      <c r="L125" s="221">
        <f t="shared" si="10"/>
        <v>1.9946761313220942</v>
      </c>
      <c r="M125" s="220">
        <f t="shared" si="11"/>
        <v>13488</v>
      </c>
      <c r="N125" s="221">
        <f t="shared" si="12"/>
        <v>7.6575459598118858</v>
      </c>
      <c r="O125" s="220">
        <f t="shared" si="13"/>
        <v>17911</v>
      </c>
      <c r="Z125" s="1"/>
      <c r="AE125"/>
    </row>
    <row r="126" spans="2:31" ht="15.75" x14ac:dyDescent="0.25">
      <c r="B126" s="222" t="s">
        <v>96</v>
      </c>
      <c r="C126" s="223">
        <v>4565</v>
      </c>
      <c r="D126" s="223">
        <v>681</v>
      </c>
      <c r="E126" s="223">
        <v>2535</v>
      </c>
      <c r="F126" s="223">
        <v>3247</v>
      </c>
      <c r="G126" s="224">
        <f t="shared" si="8"/>
        <v>0.28086785009861925</v>
      </c>
      <c r="H126" s="223">
        <f t="shared" si="9"/>
        <v>712</v>
      </c>
      <c r="I126" s="224">
        <f>F126/$F$7</f>
        <v>2.190958164642375</v>
      </c>
      <c r="J126" s="223">
        <v>5439</v>
      </c>
      <c r="K126" s="224">
        <f>J126/$J$125</f>
        <v>0.2685925925925926</v>
      </c>
      <c r="L126" s="224">
        <f t="shared" si="10"/>
        <v>0.67508469356328926</v>
      </c>
      <c r="M126" s="223">
        <f t="shared" si="11"/>
        <v>2192</v>
      </c>
      <c r="N126" s="224">
        <f t="shared" si="12"/>
        <v>6.9867841409691627</v>
      </c>
      <c r="O126" s="223">
        <f t="shared" si="13"/>
        <v>4758</v>
      </c>
      <c r="Z126" s="1"/>
      <c r="AE126"/>
    </row>
    <row r="127" spans="2:31" x14ac:dyDescent="0.25">
      <c r="B127" s="225" t="s">
        <v>99</v>
      </c>
      <c r="C127" s="226">
        <v>5944</v>
      </c>
      <c r="D127" s="226">
        <v>1658</v>
      </c>
      <c r="E127" s="226">
        <v>2415</v>
      </c>
      <c r="F127" s="226">
        <v>3515</v>
      </c>
      <c r="G127" s="227">
        <f t="shared" si="8"/>
        <v>0.45548654244306408</v>
      </c>
      <c r="H127" s="228">
        <f t="shared" si="9"/>
        <v>1100</v>
      </c>
      <c r="I127" s="229">
        <f>F127/$F$7</f>
        <v>2.3717948717948718</v>
      </c>
      <c r="J127" s="226">
        <v>14811</v>
      </c>
      <c r="K127" s="229">
        <f>J127/$J$125</f>
        <v>0.7314074074074074</v>
      </c>
      <c r="L127" s="227">
        <f t="shared" si="10"/>
        <v>3.2136557610241825</v>
      </c>
      <c r="M127" s="228">
        <f t="shared" si="11"/>
        <v>11296</v>
      </c>
      <c r="N127" s="227">
        <f t="shared" si="12"/>
        <v>7.9330518697225578</v>
      </c>
      <c r="O127" s="228">
        <f t="shared" si="13"/>
        <v>13153</v>
      </c>
      <c r="Z127" s="1"/>
      <c r="AE127"/>
    </row>
    <row r="128" spans="2:31" x14ac:dyDescent="0.25">
      <c r="B128" s="230" t="s">
        <v>169</v>
      </c>
      <c r="C128" s="27">
        <v>4285</v>
      </c>
      <c r="D128" s="27">
        <v>1479</v>
      </c>
      <c r="E128" s="27">
        <v>1203</v>
      </c>
      <c r="F128" s="27">
        <v>1728</v>
      </c>
      <c r="G128" s="20">
        <f t="shared" si="8"/>
        <v>0.43640897755610975</v>
      </c>
      <c r="H128" s="18">
        <f t="shared" si="9"/>
        <v>525</v>
      </c>
      <c r="I128" s="29">
        <f>F128/$F$7</f>
        <v>1.165991902834008</v>
      </c>
      <c r="J128" s="27">
        <v>11905</v>
      </c>
      <c r="K128" s="29">
        <f>J128/$J$125</f>
        <v>0.58790123456790122</v>
      </c>
      <c r="L128" s="20">
        <f t="shared" si="10"/>
        <v>5.8894675925925926</v>
      </c>
      <c r="M128" s="18">
        <f t="shared" si="11"/>
        <v>10177</v>
      </c>
      <c r="N128" s="20">
        <f t="shared" si="12"/>
        <v>7.0493576741041242</v>
      </c>
      <c r="O128" s="18">
        <f t="shared" si="13"/>
        <v>10426</v>
      </c>
      <c r="Z128" s="1"/>
      <c r="AE128"/>
    </row>
    <row r="129" spans="2:31" x14ac:dyDescent="0.25">
      <c r="B129" s="230" t="s">
        <v>171</v>
      </c>
      <c r="C129" s="27">
        <f>C127-C128</f>
        <v>1659</v>
      </c>
      <c r="D129" s="27">
        <f>D127-D128</f>
        <v>179</v>
      </c>
      <c r="E129" s="27">
        <f>E127-E128</f>
        <v>1212</v>
      </c>
      <c r="F129" s="27">
        <f>F127-F128</f>
        <v>1787</v>
      </c>
      <c r="G129" s="20">
        <f t="shared" si="8"/>
        <v>0.47442244224422447</v>
      </c>
      <c r="H129" s="18">
        <f t="shared" si="9"/>
        <v>575</v>
      </c>
      <c r="I129" s="29">
        <f>F129/$F$7</f>
        <v>1.2058029689608638</v>
      </c>
      <c r="J129" s="27">
        <f>J127-J128</f>
        <v>2906</v>
      </c>
      <c r="K129" s="29">
        <f>J129/$J$125</f>
        <v>0.14350617283950617</v>
      </c>
      <c r="L129" s="20">
        <f t="shared" si="10"/>
        <v>0.62618914381645219</v>
      </c>
      <c r="M129" s="18">
        <f t="shared" si="11"/>
        <v>1119</v>
      </c>
      <c r="N129" s="20">
        <f t="shared" si="12"/>
        <v>15.234636871508378</v>
      </c>
      <c r="O129" s="18">
        <f t="shared" si="13"/>
        <v>2727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174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079E0-A330-4616-9EAA-5EB58187527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286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182</v>
      </c>
      <c r="C6" s="238">
        <v>4131</v>
      </c>
      <c r="D6" s="238">
        <v>1123</v>
      </c>
      <c r="E6" s="238">
        <v>787</v>
      </c>
      <c r="F6" s="239">
        <f>E6/$E$6</f>
        <v>1</v>
      </c>
      <c r="G6" s="238">
        <v>1482</v>
      </c>
      <c r="H6" s="239">
        <f>G6/E6-1</f>
        <v>0.88310038119440915</v>
      </c>
      <c r="I6" s="238">
        <f>G6-E6</f>
        <v>695</v>
      </c>
      <c r="J6" s="239">
        <f>G6/$G$6</f>
        <v>1</v>
      </c>
      <c r="K6" s="238">
        <v>10615</v>
      </c>
      <c r="L6" s="239">
        <f t="shared" ref="L6:L12" si="0">K6/G6-1</f>
        <v>6.162618083670715</v>
      </c>
      <c r="M6" s="238">
        <f t="shared" ref="M6:M12" si="1">K6-G6</f>
        <v>9133</v>
      </c>
      <c r="N6" s="239">
        <f>K6/$K$6</f>
        <v>1</v>
      </c>
      <c r="O6" s="238">
        <v>5673</v>
      </c>
      <c r="P6" s="239">
        <f t="shared" ref="P6:P11" si="2">O6/K6-1</f>
        <v>-0.46556759302873296</v>
      </c>
      <c r="Q6" s="238">
        <f t="shared" ref="Q6:Q12" si="3">O6-K6</f>
        <v>-4942</v>
      </c>
      <c r="R6" s="239">
        <f>O6/C6-1</f>
        <v>0.37327523602033397</v>
      </c>
      <c r="S6" s="238">
        <f>O6-C6</f>
        <v>1542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3781</v>
      </c>
      <c r="D7" s="241">
        <v>773</v>
      </c>
      <c r="E7" s="241">
        <v>787</v>
      </c>
      <c r="F7" s="242">
        <f t="shared" ref="F7:F12" si="4">E7/$E$6</f>
        <v>1</v>
      </c>
      <c r="G7" s="241">
        <v>1482</v>
      </c>
      <c r="H7" s="243">
        <f>G7/E7-1</f>
        <v>0.88310038119440915</v>
      </c>
      <c r="I7" s="244">
        <f>G7-E7</f>
        <v>695</v>
      </c>
      <c r="J7" s="242">
        <f>G7/$G$6</f>
        <v>1</v>
      </c>
      <c r="K7" s="241">
        <v>10585</v>
      </c>
      <c r="L7" s="245">
        <f t="shared" si="0"/>
        <v>6.1423751686909585</v>
      </c>
      <c r="M7" s="246">
        <f t="shared" si="1"/>
        <v>9103</v>
      </c>
      <c r="N7" s="242">
        <f>K7/$K$6</f>
        <v>0.99717381064531319</v>
      </c>
      <c r="O7" s="241">
        <v>5640</v>
      </c>
      <c r="P7" s="243">
        <f t="shared" si="2"/>
        <v>-0.46717052432687767</v>
      </c>
      <c r="Q7" s="244">
        <f t="shared" si="3"/>
        <v>-4945</v>
      </c>
      <c r="R7" s="243">
        <f t="shared" ref="R7:R10" si="5">O7/C7-1</f>
        <v>0.49166887066913523</v>
      </c>
      <c r="S7" s="244">
        <f t="shared" ref="S7:S10" si="6">O7-C7</f>
        <v>1859</v>
      </c>
      <c r="T7" s="242">
        <f>O7/$O$6</f>
        <v>0.99418297197250127</v>
      </c>
      <c r="V7" s="27"/>
      <c r="W7" s="77"/>
      <c r="AE7" s="1" t="s">
        <v>168</v>
      </c>
    </row>
    <row r="8" spans="1:31" s="4" customFormat="1" x14ac:dyDescent="0.25">
      <c r="B8" s="95" t="s">
        <v>58</v>
      </c>
      <c r="C8" s="247">
        <v>0</v>
      </c>
      <c r="D8" s="247">
        <v>0</v>
      </c>
      <c r="E8" s="247">
        <v>787</v>
      </c>
      <c r="F8" s="248">
        <f t="shared" si="4"/>
        <v>1</v>
      </c>
      <c r="G8" s="247">
        <v>0</v>
      </c>
      <c r="H8" s="249">
        <f>IFERROR(G8/E8-1,"-")</f>
        <v>-1</v>
      </c>
      <c r="I8" s="250">
        <f t="shared" ref="I8:I12" si="7">G8-E8</f>
        <v>-787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57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7"/>
      <c r="W9" s="77"/>
      <c r="AE9" s="1"/>
    </row>
    <row r="10" spans="1:31" s="4" customFormat="1" x14ac:dyDescent="0.25">
      <c r="B10" s="240" t="s">
        <v>184</v>
      </c>
      <c r="C10" s="256">
        <v>350</v>
      </c>
      <c r="D10" s="256">
        <v>350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-350</v>
      </c>
      <c r="T10" s="257">
        <f>IFERROR(O10/$O$6,"-")</f>
        <v>0</v>
      </c>
      <c r="V10" s="27"/>
      <c r="W10" s="77"/>
      <c r="AE10" s="1"/>
    </row>
    <row r="11" spans="1:31" s="4" customFormat="1" hidden="1" x14ac:dyDescent="0.25">
      <c r="B11" s="95" t="s">
        <v>58</v>
      </c>
      <c r="C11" s="247">
        <v>79</v>
      </c>
      <c r="D11" s="247">
        <v>179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-179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57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8" spans="1:27" x14ac:dyDescent="0.25">
      <c r="A18" t="s">
        <v>185</v>
      </c>
    </row>
    <row r="19" spans="1:27" x14ac:dyDescent="0.25">
      <c r="AA19" t="str">
        <f>CONCATENATE("Hoteles: 
",FIXED(O7,0)," viajeros 
cuota: ",FIXED(T7*100,1),"%")</f>
        <v>Hoteles: 
5.640 viajeros 
cuota: 99,4%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300" t="s">
        <v>176</v>
      </c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96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99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318" t="s">
        <v>174</v>
      </c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186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182</v>
      </c>
      <c r="C134" s="238">
        <v>4131</v>
      </c>
      <c r="D134" s="223">
        <v>681</v>
      </c>
      <c r="E134" s="223">
        <v>2535</v>
      </c>
      <c r="F134" s="223">
        <v>3247</v>
      </c>
      <c r="G134" s="224">
        <f>F134/E134-1</f>
        <v>0.28086785009861925</v>
      </c>
      <c r="H134" s="223">
        <f>F134-E134</f>
        <v>712</v>
      </c>
      <c r="I134" s="224">
        <f>F134/F$134</f>
        <v>1</v>
      </c>
      <c r="J134" s="223">
        <v>5439</v>
      </c>
      <c r="K134" s="224">
        <f>J134/J$134</f>
        <v>1</v>
      </c>
      <c r="L134" s="224">
        <f>J134/F134-1</f>
        <v>0.67508469356328926</v>
      </c>
      <c r="M134" s="223">
        <f>J134-F134</f>
        <v>2192</v>
      </c>
      <c r="N134" s="224">
        <f>J134/D134-1</f>
        <v>6.9867841409691627</v>
      </c>
      <c r="O134" s="223">
        <f>J134-D134</f>
        <v>4758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3781</v>
      </c>
      <c r="D135" s="241">
        <v>502</v>
      </c>
      <c r="E135" s="241">
        <v>2535</v>
      </c>
      <c r="F135" s="241">
        <v>3230</v>
      </c>
      <c r="G135" s="245">
        <f>IFERROR(F135/E135-1,"-")</f>
        <v>0.27416173570019731</v>
      </c>
      <c r="H135" s="241">
        <f t="shared" ref="H135:H138" si="14">F135-E135</f>
        <v>695</v>
      </c>
      <c r="I135" s="243">
        <f>F135/F$134</f>
        <v>0.99476439790575921</v>
      </c>
      <c r="J135" s="241">
        <v>5378</v>
      </c>
      <c r="K135" s="242">
        <f t="shared" ref="K135:K138" si="15">J135/J$134</f>
        <v>0.98878470307041733</v>
      </c>
      <c r="L135" s="243">
        <f t="shared" ref="L135:L138" si="16">J135/F135-1</f>
        <v>0.66501547987616094</v>
      </c>
      <c r="M135" s="244">
        <f t="shared" ref="M135:M138" si="17">J135-F135</f>
        <v>2148</v>
      </c>
      <c r="N135" s="242">
        <f t="shared" ref="N135:N138" si="18">J135/D135-1</f>
        <v>9.713147410358566</v>
      </c>
      <c r="O135" s="241">
        <f t="shared" ref="O135:O138" si="19">J135-D135</f>
        <v>4876</v>
      </c>
      <c r="Q135" s="27"/>
      <c r="R135" s="77"/>
      <c r="Z135" s="1" t="s">
        <v>168</v>
      </c>
    </row>
    <row r="136" spans="1:31" s="4" customFormat="1" x14ac:dyDescent="0.25">
      <c r="B136" s="95" t="s">
        <v>58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7"/>
      <c r="R136" s="77"/>
      <c r="Z136" s="1"/>
    </row>
    <row r="137" spans="1:31" s="4" customFormat="1" x14ac:dyDescent="0.25">
      <c r="B137" s="95" t="s">
        <v>57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699</v>
      </c>
      <c r="D138" s="241">
        <v>179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-179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68" t="s">
        <v>187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3D733-6162-4AF0-875A-E3D485FA4AB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287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188</v>
      </c>
      <c r="C6" s="238">
        <v>1790</v>
      </c>
      <c r="D6" s="238">
        <v>585</v>
      </c>
      <c r="E6" s="238">
        <v>478</v>
      </c>
      <c r="F6" s="239">
        <f>E6/$E$6</f>
        <v>1</v>
      </c>
      <c r="G6" s="238">
        <v>1003</v>
      </c>
      <c r="H6" s="239">
        <f>G6/E6-1</f>
        <v>1.0983263598326358</v>
      </c>
      <c r="I6" s="238">
        <f>G6-E6</f>
        <v>525</v>
      </c>
      <c r="J6" s="239">
        <f>G6/$G$6</f>
        <v>1</v>
      </c>
      <c r="K6" s="238">
        <v>2724</v>
      </c>
      <c r="L6" s="239">
        <f t="shared" ref="L6:L12" si="0">K6/G6-1</f>
        <v>1.7158524426719839</v>
      </c>
      <c r="M6" s="238">
        <f t="shared" ref="M6:M12" si="1">K6-G6</f>
        <v>1721</v>
      </c>
      <c r="N6" s="239">
        <f>K6/$K$6</f>
        <v>1</v>
      </c>
      <c r="O6" s="238">
        <v>1794</v>
      </c>
      <c r="P6" s="239">
        <f t="shared" ref="P6:P11" si="2">O6/K6-1</f>
        <v>-0.34140969162995594</v>
      </c>
      <c r="Q6" s="238">
        <f t="shared" ref="Q6:Q12" si="3">O6-K6</f>
        <v>-930</v>
      </c>
      <c r="R6" s="239">
        <f>O6/C6-1</f>
        <v>2.2346368715084886E-3</v>
      </c>
      <c r="S6" s="238">
        <f>O6-C6</f>
        <v>4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1711</v>
      </c>
      <c r="D7" s="241">
        <v>406</v>
      </c>
      <c r="E7" s="241">
        <v>478</v>
      </c>
      <c r="F7" s="242">
        <f t="shared" ref="F7:F12" si="4">E7/$E$6</f>
        <v>1</v>
      </c>
      <c r="G7" s="241">
        <v>1003</v>
      </c>
      <c r="H7" s="243">
        <f>G7/E7-1</f>
        <v>1.0983263598326358</v>
      </c>
      <c r="I7" s="244">
        <f>G7-E7</f>
        <v>525</v>
      </c>
      <c r="J7" s="242">
        <f>G7/$G$6</f>
        <v>1</v>
      </c>
      <c r="K7" s="241">
        <v>2720</v>
      </c>
      <c r="L7" s="245">
        <f t="shared" si="0"/>
        <v>1.7118644067796609</v>
      </c>
      <c r="M7" s="246">
        <f t="shared" si="1"/>
        <v>1717</v>
      </c>
      <c r="N7" s="242">
        <f>K7/$K$6</f>
        <v>0.99853157121879588</v>
      </c>
      <c r="O7" s="241">
        <v>1774</v>
      </c>
      <c r="P7" s="243">
        <f t="shared" si="2"/>
        <v>-0.34779411764705881</v>
      </c>
      <c r="Q7" s="244">
        <f t="shared" si="3"/>
        <v>-946</v>
      </c>
      <c r="R7" s="243">
        <f t="shared" ref="R7:R10" si="5">O7/C7-1</f>
        <v>3.6820572764465265E-2</v>
      </c>
      <c r="S7" s="244">
        <f t="shared" ref="S7:S10" si="6">O7-C7</f>
        <v>63</v>
      </c>
      <c r="T7" s="242">
        <f>O7/$O$6</f>
        <v>0.98885172798216281</v>
      </c>
      <c r="V7" s="27"/>
      <c r="W7" s="77"/>
      <c r="AE7" s="1" t="s">
        <v>168</v>
      </c>
    </row>
    <row r="8" spans="1:31" s="4" customFormat="1" x14ac:dyDescent="0.25">
      <c r="B8" s="95" t="s">
        <v>58</v>
      </c>
      <c r="C8" s="247">
        <v>0</v>
      </c>
      <c r="D8" s="247">
        <v>0</v>
      </c>
      <c r="E8" s="247">
        <v>478</v>
      </c>
      <c r="F8" s="248">
        <f t="shared" si="4"/>
        <v>1</v>
      </c>
      <c r="G8" s="247">
        <v>0</v>
      </c>
      <c r="H8" s="249">
        <f>IFERROR(G8/E8-1,"-")</f>
        <v>-1</v>
      </c>
      <c r="I8" s="250">
        <f t="shared" ref="I8:I12" si="7">G8-E8</f>
        <v>-478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57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7"/>
      <c r="W9" s="77"/>
      <c r="AE9" s="1"/>
    </row>
    <row r="10" spans="1:31" s="4" customFormat="1" x14ac:dyDescent="0.25">
      <c r="B10" s="240" t="s">
        <v>184</v>
      </c>
      <c r="C10" s="256">
        <v>79</v>
      </c>
      <c r="D10" s="256">
        <v>179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-79</v>
      </c>
      <c r="T10" s="257">
        <f>IFERROR(O10/$O$6,"-")</f>
        <v>0</v>
      </c>
      <c r="V10" s="27"/>
      <c r="W10" s="77"/>
      <c r="AE10" s="1"/>
    </row>
    <row r="11" spans="1:31" s="4" customFormat="1" hidden="1" x14ac:dyDescent="0.25">
      <c r="B11" s="95" t="s">
        <v>58</v>
      </c>
      <c r="C11" s="247">
        <v>79</v>
      </c>
      <c r="D11" s="247">
        <v>179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-179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57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1.774 viajeros 
cuota: 98,9%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300" t="s">
        <v>176</v>
      </c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96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99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318" t="s">
        <v>174</v>
      </c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189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188</v>
      </c>
      <c r="C134" s="223">
        <v>4565</v>
      </c>
      <c r="D134" s="223">
        <v>681</v>
      </c>
      <c r="E134" s="223">
        <v>2535</v>
      </c>
      <c r="F134" s="223">
        <v>3247</v>
      </c>
      <c r="G134" s="224">
        <f>F134/E134-1</f>
        <v>0.28086785009861925</v>
      </c>
      <c r="H134" s="223">
        <f>F134-E134</f>
        <v>712</v>
      </c>
      <c r="I134" s="224">
        <f>F134/F$134</f>
        <v>1</v>
      </c>
      <c r="J134" s="223">
        <v>5439</v>
      </c>
      <c r="K134" s="224">
        <f>J134/J$134</f>
        <v>1</v>
      </c>
      <c r="L134" s="224">
        <f>J134/F134-1</f>
        <v>0.67508469356328926</v>
      </c>
      <c r="M134" s="223">
        <f>J134-F134</f>
        <v>2192</v>
      </c>
      <c r="N134" s="224">
        <f>J134/D134-1</f>
        <v>6.9867841409691627</v>
      </c>
      <c r="O134" s="223">
        <f>J134-D134</f>
        <v>4758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3866</v>
      </c>
      <c r="D135" s="241">
        <v>502</v>
      </c>
      <c r="E135" s="241">
        <v>2535</v>
      </c>
      <c r="F135" s="241">
        <v>3230</v>
      </c>
      <c r="G135" s="245">
        <f>IFERROR(F135/E135-1,"-")</f>
        <v>0.27416173570019731</v>
      </c>
      <c r="H135" s="241">
        <f t="shared" ref="H135:H138" si="14">F135-E135</f>
        <v>695</v>
      </c>
      <c r="I135" s="243">
        <f>F135/F$134</f>
        <v>0.99476439790575921</v>
      </c>
      <c r="J135" s="241">
        <v>5378</v>
      </c>
      <c r="K135" s="242">
        <f t="shared" ref="K135:K138" si="15">J135/J$134</f>
        <v>0.98878470307041733</v>
      </c>
      <c r="L135" s="243">
        <f t="shared" ref="L135:L138" si="16">J135/F135-1</f>
        <v>0.66501547987616094</v>
      </c>
      <c r="M135" s="244">
        <f t="shared" ref="M135:M138" si="17">J135-F135</f>
        <v>2148</v>
      </c>
      <c r="N135" s="242">
        <f t="shared" ref="N135:N138" si="18">J135/D135-1</f>
        <v>9.713147410358566</v>
      </c>
      <c r="O135" s="241">
        <f t="shared" ref="O135:O138" si="19">J135-D135</f>
        <v>4876</v>
      </c>
      <c r="Q135" s="27"/>
      <c r="R135" s="77"/>
      <c r="Z135" s="1" t="s">
        <v>168</v>
      </c>
    </row>
    <row r="136" spans="1:31" s="4" customFormat="1" x14ac:dyDescent="0.25">
      <c r="B136" s="95" t="s">
        <v>58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7"/>
      <c r="R136" s="77"/>
      <c r="Z136" s="1"/>
    </row>
    <row r="137" spans="1:31" s="4" customFormat="1" x14ac:dyDescent="0.25">
      <c r="B137" s="95" t="s">
        <v>57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699</v>
      </c>
      <c r="D138" s="241">
        <v>179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-179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68" t="s">
        <v>187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3BA59-70D7-42FA-89F8-18BCF253ACE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288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190</v>
      </c>
      <c r="C6" s="238">
        <v>2341</v>
      </c>
      <c r="D6" s="238">
        <v>538</v>
      </c>
      <c r="E6" s="238">
        <v>309</v>
      </c>
      <c r="F6" s="239">
        <f>E6/$E$6</f>
        <v>1</v>
      </c>
      <c r="G6" s="238">
        <v>479</v>
      </c>
      <c r="H6" s="239">
        <f>G6/E6-1</f>
        <v>0.55016181229773453</v>
      </c>
      <c r="I6" s="238">
        <f>G6-E6</f>
        <v>170</v>
      </c>
      <c r="J6" s="239">
        <f>G6/$G$6</f>
        <v>1</v>
      </c>
      <c r="K6" s="238">
        <v>7891</v>
      </c>
      <c r="L6" s="239">
        <f t="shared" ref="L6:L12" si="0">K6/G6-1</f>
        <v>15.473903966597078</v>
      </c>
      <c r="M6" s="238">
        <f t="shared" ref="M6:M12" si="1">K6-G6</f>
        <v>7412</v>
      </c>
      <c r="N6" s="239">
        <f>K6/$K$6</f>
        <v>1</v>
      </c>
      <c r="O6" s="238">
        <v>3879</v>
      </c>
      <c r="P6" s="239">
        <f t="shared" ref="P6:P11" si="2">O6/K6-1</f>
        <v>-0.50842732226587251</v>
      </c>
      <c r="Q6" s="238">
        <f t="shared" ref="Q6:Q12" si="3">O6-K6</f>
        <v>-4012</v>
      </c>
      <c r="R6" s="239">
        <f>O6/C6-1</f>
        <v>0.65698419478855197</v>
      </c>
      <c r="S6" s="238">
        <f>O6-C6</f>
        <v>1538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2070</v>
      </c>
      <c r="D7" s="241">
        <v>367</v>
      </c>
      <c r="E7" s="241">
        <v>309</v>
      </c>
      <c r="F7" s="242">
        <f t="shared" ref="F7:F12" si="4">E7/$E$6</f>
        <v>1</v>
      </c>
      <c r="G7" s="241">
        <v>479</v>
      </c>
      <c r="H7" s="243">
        <f>G7/E7-1</f>
        <v>0.55016181229773453</v>
      </c>
      <c r="I7" s="244">
        <f>G7-E7</f>
        <v>170</v>
      </c>
      <c r="J7" s="242">
        <f>G7/$G$6</f>
        <v>1</v>
      </c>
      <c r="K7" s="241">
        <v>7865</v>
      </c>
      <c r="L7" s="245">
        <f t="shared" si="0"/>
        <v>15.419624217118997</v>
      </c>
      <c r="M7" s="246">
        <f t="shared" si="1"/>
        <v>7386</v>
      </c>
      <c r="N7" s="242">
        <f>K7/$K$6</f>
        <v>0.99670510708401971</v>
      </c>
      <c r="O7" s="241">
        <v>3866</v>
      </c>
      <c r="P7" s="243">
        <f t="shared" si="2"/>
        <v>-0.50845518118245392</v>
      </c>
      <c r="Q7" s="244">
        <f t="shared" si="3"/>
        <v>-3999</v>
      </c>
      <c r="R7" s="243">
        <f t="shared" ref="R7:R10" si="5">O7/C7-1</f>
        <v>0.86763285024154579</v>
      </c>
      <c r="S7" s="244">
        <f t="shared" ref="S7:S10" si="6">O7-C7</f>
        <v>1796</v>
      </c>
      <c r="T7" s="242">
        <f>O7/$O$6</f>
        <v>0.99664862077855121</v>
      </c>
      <c r="V7" s="27"/>
      <c r="W7" s="77"/>
      <c r="AE7" s="1" t="s">
        <v>168</v>
      </c>
    </row>
    <row r="8" spans="1:31" s="4" customFormat="1" x14ac:dyDescent="0.25">
      <c r="B8" s="95" t="s">
        <v>58</v>
      </c>
      <c r="C8" s="247">
        <v>0</v>
      </c>
      <c r="D8" s="247">
        <v>0</v>
      </c>
      <c r="E8" s="247">
        <v>309</v>
      </c>
      <c r="F8" s="248">
        <f t="shared" si="4"/>
        <v>1</v>
      </c>
      <c r="G8" s="247">
        <v>0</v>
      </c>
      <c r="H8" s="249">
        <f>IFERROR(G8/E8-1,"-")</f>
        <v>-1</v>
      </c>
      <c r="I8" s="250">
        <f t="shared" ref="I8:I12" si="7">G8-E8</f>
        <v>-309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57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7"/>
      <c r="W9" s="77"/>
      <c r="AE9" s="1"/>
    </row>
    <row r="10" spans="1:31" s="4" customFormat="1" x14ac:dyDescent="0.25">
      <c r="B10" s="240" t="s">
        <v>184</v>
      </c>
      <c r="C10" s="256">
        <v>271</v>
      </c>
      <c r="D10" s="256">
        <v>171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-271</v>
      </c>
      <c r="T10" s="257">
        <f>IFERROR(O10/$O$6,"-")</f>
        <v>0</v>
      </c>
      <c r="V10" s="27"/>
      <c r="W10" s="77"/>
      <c r="AE10" s="1"/>
    </row>
    <row r="11" spans="1:31" s="4" customFormat="1" hidden="1" x14ac:dyDescent="0.25">
      <c r="B11" s="95" t="s">
        <v>58</v>
      </c>
      <c r="C11" s="247">
        <v>271</v>
      </c>
      <c r="D11" s="247">
        <v>171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-171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57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3.866 viajeros 
cuota: 99,7%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300" t="s">
        <v>176</v>
      </c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96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99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318" t="s">
        <v>174</v>
      </c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191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190</v>
      </c>
      <c r="C134" s="223">
        <v>5944</v>
      </c>
      <c r="D134" s="223">
        <v>1658</v>
      </c>
      <c r="E134" s="223">
        <v>2415</v>
      </c>
      <c r="F134" s="223">
        <v>3515</v>
      </c>
      <c r="G134" s="224">
        <f>F134/E134-1</f>
        <v>0.45548654244306408</v>
      </c>
      <c r="H134" s="223">
        <f>F134-E134</f>
        <v>1100</v>
      </c>
      <c r="I134" s="224">
        <f>F134/F$134</f>
        <v>1</v>
      </c>
      <c r="J134" s="223">
        <v>14811</v>
      </c>
      <c r="K134" s="224">
        <f>J134/J$134</f>
        <v>1</v>
      </c>
      <c r="L134" s="224">
        <f>J134/F134-1</f>
        <v>3.2136557610241825</v>
      </c>
      <c r="M134" s="223">
        <f>J134-F134</f>
        <v>11296</v>
      </c>
      <c r="N134" s="224">
        <f>J134/D134-1</f>
        <v>7.9330518697225578</v>
      </c>
      <c r="O134" s="223">
        <f>J134-D134</f>
        <v>13153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4791</v>
      </c>
      <c r="D135" s="241">
        <v>1487</v>
      </c>
      <c r="E135" s="241">
        <v>2415</v>
      </c>
      <c r="F135" s="241">
        <v>3508</v>
      </c>
      <c r="G135" s="245">
        <f>IFERROR(F135/E135-1,"-")</f>
        <v>0.45258799171842656</v>
      </c>
      <c r="H135" s="241">
        <f t="shared" ref="H135:H138" si="14">F135-E135</f>
        <v>1093</v>
      </c>
      <c r="I135" s="243">
        <f>F135/F$134</f>
        <v>0.99800853485064012</v>
      </c>
      <c r="J135" s="241">
        <v>14700</v>
      </c>
      <c r="K135" s="242">
        <f t="shared" ref="K135:K138" si="15">J135/J$134</f>
        <v>0.99250557018432251</v>
      </c>
      <c r="L135" s="243">
        <f t="shared" ref="L135:L138" si="16">J135/F135-1</f>
        <v>3.1904218928164196</v>
      </c>
      <c r="M135" s="244">
        <f t="shared" ref="M135:M138" si="17">J135-F135</f>
        <v>11192</v>
      </c>
      <c r="N135" s="242">
        <f t="shared" ref="N135:N138" si="18">J135/D135-1</f>
        <v>8.8856758574310692</v>
      </c>
      <c r="O135" s="241">
        <f t="shared" ref="O135:O138" si="19">J135-D135</f>
        <v>13213</v>
      </c>
      <c r="Q135" s="27"/>
      <c r="R135" s="77"/>
      <c r="Z135" s="1" t="s">
        <v>168</v>
      </c>
    </row>
    <row r="136" spans="1:31" s="4" customFormat="1" x14ac:dyDescent="0.25">
      <c r="B136" s="95" t="s">
        <v>58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7"/>
      <c r="R136" s="77"/>
      <c r="Z136" s="1"/>
    </row>
    <row r="137" spans="1:31" s="4" customFormat="1" x14ac:dyDescent="0.25">
      <c r="B137" s="95" t="s">
        <v>57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1153</v>
      </c>
      <c r="D138" s="241">
        <v>171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>
        <f t="shared" si="18"/>
        <v>-1</v>
      </c>
      <c r="O138" s="241">
        <f t="shared" si="19"/>
        <v>-171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68" t="s">
        <v>187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7643E-1D77-47E6-B8CE-66AB2C03BAF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192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193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40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168</v>
      </c>
    </row>
    <row r="8" spans="1:31" s="4" customFormat="1" x14ac:dyDescent="0.25">
      <c r="B8" s="230" t="s">
        <v>41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42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44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46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47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45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48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43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194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0" t="s">
        <v>176</v>
      </c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96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99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318" t="s">
        <v>174</v>
      </c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23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193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40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168</v>
      </c>
    </row>
    <row r="138" spans="1:31" s="4" customFormat="1" x14ac:dyDescent="0.25">
      <c r="B138" s="230" t="s">
        <v>41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42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44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46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47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45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48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43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194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11027-459A-459E-B3D2-FF86A909A0A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195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193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40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168</v>
      </c>
    </row>
    <row r="8" spans="1:31" s="4" customFormat="1" x14ac:dyDescent="0.25">
      <c r="B8" s="230" t="s">
        <v>41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42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44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46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47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45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48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43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194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0" t="s">
        <v>176</v>
      </c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96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99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318" t="s">
        <v>174</v>
      </c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193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40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168</v>
      </c>
    </row>
    <row r="138" spans="1:31" s="4" customFormat="1" x14ac:dyDescent="0.25">
      <c r="B138" s="230" t="s">
        <v>41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42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44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46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47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45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48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43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194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5FF81-3F56-4F10-91C9-F6EB440EE6F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238</v>
      </c>
      <c r="D5" s="236" t="s">
        <v>239</v>
      </c>
      <c r="E5" s="236" t="s">
        <v>245</v>
      </c>
      <c r="F5" s="237" t="str">
        <f>CONCATENATE("%/s total Tenerife ",RIGHT(E5,4))</f>
        <v>%/s total Tenerife 2021</v>
      </c>
      <c r="G5" s="236" t="s">
        <v>240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241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242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193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40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168</v>
      </c>
    </row>
    <row r="8" spans="1:31" s="4" customFormat="1" x14ac:dyDescent="0.25">
      <c r="B8" s="230" t="s">
        <v>41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42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44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46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47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45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48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43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194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0" t="s">
        <v>176</v>
      </c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96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99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318" t="s">
        <v>174</v>
      </c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193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40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168</v>
      </c>
    </row>
    <row r="138" spans="1:31" s="4" customFormat="1" x14ac:dyDescent="0.25">
      <c r="B138" s="230" t="s">
        <v>41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42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44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46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47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45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48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43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194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80C5-B969-452F-97CC-8C9685690CC1}">
  <sheetPr>
    <tabColor theme="4" tint="0.39997558519241921"/>
  </sheetPr>
  <dimension ref="A4:E23"/>
  <sheetViews>
    <sheetView showGridLines="0" zoomScaleNormal="100" workbookViewId="0">
      <selection activeCell="H29" sqref="H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0" t="s">
        <v>289</v>
      </c>
      <c r="C4" s="300"/>
      <c r="D4" s="300"/>
      <c r="E4" s="1" t="s">
        <v>62</v>
      </c>
    </row>
    <row r="5" spans="1:5" ht="10.5" customHeight="1" thickBot="1" x14ac:dyDescent="0.3">
      <c r="B5" s="104"/>
      <c r="C5" s="105"/>
      <c r="D5" s="104"/>
      <c r="E5" s="1" t="s">
        <v>63</v>
      </c>
    </row>
    <row r="6" spans="1:5" ht="22.5" thickTop="1" thickBot="1" x14ac:dyDescent="0.3">
      <c r="B6" s="106" t="s">
        <v>26</v>
      </c>
      <c r="C6" s="349" t="s">
        <v>197</v>
      </c>
      <c r="D6" s="350"/>
    </row>
    <row r="7" spans="1:5" ht="16.5" thickTop="1" thickBot="1" x14ac:dyDescent="0.3">
      <c r="B7" s="83"/>
      <c r="C7" s="109" t="s">
        <v>134</v>
      </c>
      <c r="D7" s="110" t="s">
        <v>135</v>
      </c>
    </row>
    <row r="8" spans="1:5" x14ac:dyDescent="0.25">
      <c r="A8" s="1" t="s">
        <v>66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68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70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72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74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76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78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80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82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84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86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88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7C6BA-7DC3-4097-9D76-D67A3D9032D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3" t="s">
        <v>54</v>
      </c>
      <c r="D5" s="323"/>
      <c r="E5" s="323"/>
      <c r="F5" s="323"/>
      <c r="G5" s="323"/>
      <c r="H5" s="323"/>
      <c r="I5" s="84"/>
      <c r="J5" s="84"/>
      <c r="K5" s="84"/>
      <c r="L5" s="84"/>
      <c r="M5" s="85"/>
      <c r="N5" s="324" t="s">
        <v>55</v>
      </c>
      <c r="O5" s="324"/>
      <c r="P5" s="324"/>
      <c r="Q5" s="324"/>
      <c r="R5" s="324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213</v>
      </c>
      <c r="O6" s="88" t="s">
        <v>203</v>
      </c>
      <c r="P6" s="88" t="s">
        <v>204</v>
      </c>
      <c r="Q6" s="88" t="s">
        <v>205</v>
      </c>
      <c r="R6" s="88" t="s">
        <v>206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39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56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57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58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59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40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56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57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58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59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42</v>
      </c>
      <c r="C17" s="97">
        <v>1127</v>
      </c>
      <c r="D17" s="97">
        <v>1127</v>
      </c>
      <c r="E17" s="97">
        <v>437</v>
      </c>
      <c r="F17" s="97">
        <v>669</v>
      </c>
      <c r="G17" s="97">
        <v>857</v>
      </c>
      <c r="H17" s="97">
        <v>900</v>
      </c>
      <c r="I17" s="98">
        <f t="shared" si="0"/>
        <v>5.0175029171528607E-2</v>
      </c>
      <c r="J17" s="98">
        <f t="shared" si="1"/>
        <v>-0.20141969831410822</v>
      </c>
      <c r="K17" s="97">
        <f t="shared" si="2"/>
        <v>43</v>
      </c>
      <c r="L17" s="97">
        <f t="shared" si="3"/>
        <v>-227</v>
      </c>
      <c r="M17" s="91">
        <f>H17/H17</f>
        <v>1</v>
      </c>
      <c r="N17" s="97">
        <v>0</v>
      </c>
      <c r="O17" s="97">
        <v>482</v>
      </c>
      <c r="P17" s="97">
        <v>844</v>
      </c>
      <c r="Q17" s="97">
        <v>912</v>
      </c>
      <c r="R17" s="97">
        <v>912</v>
      </c>
      <c r="S17" s="98">
        <f t="shared" si="4"/>
        <v>0</v>
      </c>
      <c r="T17" s="98" t="str">
        <f t="shared" si="5"/>
        <v>-</v>
      </c>
      <c r="U17" s="97">
        <f t="shared" si="6"/>
        <v>0</v>
      </c>
      <c r="V17" s="97">
        <f t="shared" si="7"/>
        <v>912</v>
      </c>
      <c r="W17" s="91">
        <f>R17/R17</f>
        <v>1</v>
      </c>
    </row>
    <row r="18" spans="2:23" x14ac:dyDescent="0.25">
      <c r="B18" s="92" t="s">
        <v>56</v>
      </c>
      <c r="C18" s="93">
        <v>917</v>
      </c>
      <c r="D18" s="93">
        <v>917</v>
      </c>
      <c r="E18" s="93">
        <v>386</v>
      </c>
      <c r="F18" s="93">
        <v>669</v>
      </c>
      <c r="G18" s="93">
        <v>855</v>
      </c>
      <c r="H18" s="93">
        <v>886</v>
      </c>
      <c r="I18" s="94">
        <f t="shared" si="0"/>
        <v>3.6257309941520433E-2</v>
      </c>
      <c r="J18" s="94">
        <f t="shared" si="1"/>
        <v>-3.3805888767720838E-2</v>
      </c>
      <c r="K18" s="93">
        <f t="shared" si="2"/>
        <v>31</v>
      </c>
      <c r="L18" s="93">
        <f t="shared" si="3"/>
        <v>-31</v>
      </c>
      <c r="M18" s="94">
        <f>H18/H17</f>
        <v>0.98444444444444446</v>
      </c>
      <c r="N18" s="93">
        <v>0</v>
      </c>
      <c r="O18" s="93">
        <v>482</v>
      </c>
      <c r="P18" s="93">
        <v>844</v>
      </c>
      <c r="Q18" s="93">
        <v>898</v>
      </c>
      <c r="R18" s="93">
        <v>898</v>
      </c>
      <c r="S18" s="94">
        <f t="shared" si="4"/>
        <v>0</v>
      </c>
      <c r="T18" s="94" t="str">
        <f t="shared" si="5"/>
        <v>-</v>
      </c>
      <c r="U18" s="93">
        <f t="shared" si="6"/>
        <v>0</v>
      </c>
      <c r="V18" s="93">
        <f t="shared" si="7"/>
        <v>898</v>
      </c>
      <c r="W18" s="94">
        <f>R18/R17</f>
        <v>0.98464912280701755</v>
      </c>
    </row>
    <row r="19" spans="2:23" x14ac:dyDescent="0.25">
      <c r="B19" s="95" t="s">
        <v>57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0"/>
        <v>-</v>
      </c>
      <c r="J19" s="96" t="str">
        <f t="shared" si="1"/>
        <v>-</v>
      </c>
      <c r="K19" s="50">
        <f t="shared" si="2"/>
        <v>0</v>
      </c>
      <c r="L19" s="50">
        <f t="shared" si="3"/>
        <v>0</v>
      </c>
      <c r="M19" s="96">
        <f>H19/H17</f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96" t="str">
        <f t="shared" si="4"/>
        <v>-</v>
      </c>
      <c r="T19" s="96" t="str">
        <f t="shared" si="5"/>
        <v>-</v>
      </c>
      <c r="U19" s="50">
        <f t="shared" si="6"/>
        <v>0</v>
      </c>
      <c r="V19" s="50">
        <f t="shared" si="7"/>
        <v>0</v>
      </c>
      <c r="W19" s="96">
        <f>R19/R17</f>
        <v>0</v>
      </c>
    </row>
    <row r="20" spans="2:23" x14ac:dyDescent="0.25">
      <c r="B20" s="95" t="s">
        <v>58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0"/>
        <v>-</v>
      </c>
      <c r="J20" s="96" t="str">
        <f t="shared" si="1"/>
        <v>-</v>
      </c>
      <c r="K20" s="50">
        <f t="shared" si="2"/>
        <v>0</v>
      </c>
      <c r="L20" s="50">
        <f t="shared" si="3"/>
        <v>0</v>
      </c>
      <c r="M20" s="96">
        <f>H20/H17</f>
        <v>0</v>
      </c>
      <c r="N20" s="50">
        <v>0</v>
      </c>
      <c r="O20" s="50">
        <v>482</v>
      </c>
      <c r="P20" s="50">
        <v>0</v>
      </c>
      <c r="Q20" s="50">
        <v>0</v>
      </c>
      <c r="R20" s="50">
        <v>0</v>
      </c>
      <c r="S20" s="96" t="str">
        <f t="shared" si="4"/>
        <v>-</v>
      </c>
      <c r="T20" s="96" t="str">
        <f t="shared" si="5"/>
        <v>-</v>
      </c>
      <c r="U20" s="50">
        <f t="shared" si="6"/>
        <v>0</v>
      </c>
      <c r="V20" s="50">
        <f t="shared" si="7"/>
        <v>0</v>
      </c>
      <c r="W20" s="96">
        <f>R20/R17</f>
        <v>0</v>
      </c>
    </row>
    <row r="21" spans="2:23" x14ac:dyDescent="0.25">
      <c r="B21" s="92" t="s">
        <v>59</v>
      </c>
      <c r="C21" s="93">
        <v>210</v>
      </c>
      <c r="D21" s="93">
        <v>210</v>
      </c>
      <c r="E21" s="93">
        <v>51</v>
      </c>
      <c r="F21" s="93">
        <v>0</v>
      </c>
      <c r="G21" s="93">
        <v>0</v>
      </c>
      <c r="H21" s="93">
        <v>0</v>
      </c>
      <c r="I21" s="94" t="str">
        <f t="shared" si="0"/>
        <v>-</v>
      </c>
      <c r="J21" s="94">
        <f t="shared" si="1"/>
        <v>-1</v>
      </c>
      <c r="K21" s="93">
        <f t="shared" si="2"/>
        <v>0</v>
      </c>
      <c r="L21" s="93">
        <f t="shared" si="3"/>
        <v>-210</v>
      </c>
      <c r="M21" s="94">
        <f>H21/H17</f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4" t="str">
        <f t="shared" si="4"/>
        <v>-</v>
      </c>
      <c r="T21" s="94" t="str">
        <f t="shared" si="5"/>
        <v>-</v>
      </c>
      <c r="U21" s="93">
        <f t="shared" si="6"/>
        <v>0</v>
      </c>
      <c r="V21" s="93">
        <f t="shared" si="7"/>
        <v>0</v>
      </c>
      <c r="W21" s="94">
        <f>R21/R17</f>
        <v>0</v>
      </c>
    </row>
    <row r="22" spans="2:23" x14ac:dyDescent="0.25">
      <c r="B22" s="89" t="s">
        <v>42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56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59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43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56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57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58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44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56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57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58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59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45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56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46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56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59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47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56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57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58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48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56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57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58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59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49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56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57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58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59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51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56202-A899-43DA-B8DD-D01AB50ABB4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0" t="s">
        <v>290</v>
      </c>
      <c r="C4" s="300"/>
      <c r="D4" s="300"/>
      <c r="E4" s="1" t="s">
        <v>62</v>
      </c>
    </row>
    <row r="5" spans="1:5" ht="10.5" customHeight="1" thickBot="1" x14ac:dyDescent="0.3">
      <c r="B5" s="104"/>
      <c r="C5" s="105"/>
      <c r="D5" s="104"/>
      <c r="E5" s="1" t="s">
        <v>63</v>
      </c>
    </row>
    <row r="6" spans="1:5" ht="22.5" thickTop="1" thickBot="1" x14ac:dyDescent="0.3">
      <c r="B6" s="106" t="s">
        <v>26</v>
      </c>
      <c r="C6" s="349" t="s">
        <v>198</v>
      </c>
      <c r="D6" s="350"/>
    </row>
    <row r="7" spans="1:5" ht="16.5" thickTop="1" thickBot="1" x14ac:dyDescent="0.3">
      <c r="B7" s="83"/>
      <c r="C7" s="109" t="s">
        <v>134</v>
      </c>
      <c r="D7" s="110" t="s">
        <v>135</v>
      </c>
    </row>
    <row r="8" spans="1:5" x14ac:dyDescent="0.25">
      <c r="A8" s="1" t="s">
        <v>66</v>
      </c>
      <c r="B8" s="112">
        <v>2023</v>
      </c>
      <c r="C8" s="113">
        <v>5439</v>
      </c>
      <c r="D8" s="114">
        <f t="shared" ref="D8:D20" si="0">C8/C9-1</f>
        <v>0.67508469356328926</v>
      </c>
    </row>
    <row r="9" spans="1:5" x14ac:dyDescent="0.25">
      <c r="A9" s="1"/>
      <c r="B9" s="112">
        <v>2022</v>
      </c>
      <c r="C9" s="113">
        <v>3247</v>
      </c>
      <c r="D9" s="114">
        <f t="shared" si="0"/>
        <v>0.28086785009861925</v>
      </c>
    </row>
    <row r="10" spans="1:5" x14ac:dyDescent="0.25">
      <c r="A10" s="1"/>
      <c r="B10" s="112">
        <v>2021</v>
      </c>
      <c r="C10" s="113">
        <v>2535</v>
      </c>
      <c r="D10" s="114">
        <f t="shared" si="0"/>
        <v>2.7224669603524227</v>
      </c>
    </row>
    <row r="11" spans="1:5" x14ac:dyDescent="0.25">
      <c r="A11" s="1" t="s">
        <v>68</v>
      </c>
      <c r="B11" s="112">
        <v>2020</v>
      </c>
      <c r="C11" s="113">
        <v>681</v>
      </c>
      <c r="D11" s="114">
        <f t="shared" si="0"/>
        <v>-0.85082146768893763</v>
      </c>
    </row>
    <row r="12" spans="1:5" x14ac:dyDescent="0.25">
      <c r="A12" s="1" t="s">
        <v>70</v>
      </c>
      <c r="B12" s="112">
        <v>2019</v>
      </c>
      <c r="C12" s="113">
        <v>4565</v>
      </c>
      <c r="D12" s="114">
        <f t="shared" si="0"/>
        <v>4.0337283500455845E-2</v>
      </c>
    </row>
    <row r="13" spans="1:5" x14ac:dyDescent="0.25">
      <c r="A13" s="1" t="s">
        <v>72</v>
      </c>
      <c r="B13" s="112">
        <v>2018</v>
      </c>
      <c r="C13" s="113">
        <v>4388</v>
      </c>
      <c r="D13" s="114">
        <f t="shared" si="0"/>
        <v>0.13267940113577703</v>
      </c>
    </row>
    <row r="14" spans="1:5" x14ac:dyDescent="0.25">
      <c r="A14" s="1" t="s">
        <v>74</v>
      </c>
      <c r="B14" s="112">
        <v>2017</v>
      </c>
      <c r="C14" s="113">
        <v>3874</v>
      </c>
      <c r="D14" s="114">
        <f>C14/C15-1</f>
        <v>-7.0760374190453335E-2</v>
      </c>
    </row>
    <row r="15" spans="1:5" x14ac:dyDescent="0.25">
      <c r="A15" s="1" t="s">
        <v>76</v>
      </c>
      <c r="B15" s="112">
        <v>2016</v>
      </c>
      <c r="C15" s="113">
        <v>4169</v>
      </c>
      <c r="D15" s="114">
        <f>C15/C16-1</f>
        <v>9.2505241090146795E-2</v>
      </c>
    </row>
    <row r="16" spans="1:5" x14ac:dyDescent="0.25">
      <c r="A16" s="1" t="s">
        <v>78</v>
      </c>
      <c r="B16" s="112">
        <v>2015</v>
      </c>
      <c r="C16" s="113">
        <v>3816</v>
      </c>
      <c r="D16" s="114">
        <f t="shared" si="0"/>
        <v>-0.32745858301022202</v>
      </c>
    </row>
    <row r="17" spans="1:4" x14ac:dyDescent="0.25">
      <c r="A17" s="1" t="s">
        <v>80</v>
      </c>
      <c r="B17" s="112">
        <v>2014</v>
      </c>
      <c r="C17" s="113">
        <v>5674</v>
      </c>
      <c r="D17" s="114">
        <f t="shared" si="0"/>
        <v>0.91559756920999336</v>
      </c>
    </row>
    <row r="18" spans="1:4" x14ac:dyDescent="0.25">
      <c r="A18" s="1" t="s">
        <v>82</v>
      </c>
      <c r="B18" s="112">
        <v>2013</v>
      </c>
      <c r="C18" s="113">
        <v>2962</v>
      </c>
      <c r="D18" s="114">
        <f t="shared" si="0"/>
        <v>-0.27703197461557239</v>
      </c>
    </row>
    <row r="19" spans="1:4" x14ac:dyDescent="0.25">
      <c r="A19" s="1" t="s">
        <v>84</v>
      </c>
      <c r="B19" s="112">
        <v>2012</v>
      </c>
      <c r="C19" s="113">
        <v>4097</v>
      </c>
      <c r="D19" s="114">
        <f>C19/C20-1</f>
        <v>0.12031719989062073</v>
      </c>
    </row>
    <row r="20" spans="1:4" x14ac:dyDescent="0.25">
      <c r="A20" s="1" t="s">
        <v>86</v>
      </c>
      <c r="B20" s="112">
        <v>2011</v>
      </c>
      <c r="C20" s="113">
        <v>3657</v>
      </c>
      <c r="D20" s="114">
        <f t="shared" si="0"/>
        <v>-0.12616487455197134</v>
      </c>
    </row>
    <row r="21" spans="1:4" x14ac:dyDescent="0.25">
      <c r="A21" s="1" t="s">
        <v>88</v>
      </c>
      <c r="B21" s="112">
        <v>2010</v>
      </c>
      <c r="C21" s="113">
        <v>4185</v>
      </c>
      <c r="D21" s="114"/>
    </row>
    <row r="22" spans="1:4" ht="6" customHeight="1" x14ac:dyDescent="0.25"/>
    <row r="23" spans="1:4" x14ac:dyDescent="0.25">
      <c r="B23" s="103" t="s">
        <v>51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25B99-8771-41B7-82D3-BD48767A45B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0" t="s">
        <v>291</v>
      </c>
      <c r="C4" s="300"/>
      <c r="D4" s="300"/>
      <c r="E4" s="1" t="s">
        <v>62</v>
      </c>
    </row>
    <row r="5" spans="1:5" ht="10.5" customHeight="1" thickBot="1" x14ac:dyDescent="0.3">
      <c r="B5" s="104"/>
      <c r="C5" s="105"/>
      <c r="D5" s="104"/>
      <c r="E5" s="1" t="s">
        <v>63</v>
      </c>
    </row>
    <row r="6" spans="1:5" ht="22.5" thickTop="1" thickBot="1" x14ac:dyDescent="0.3">
      <c r="B6" s="106" t="s">
        <v>26</v>
      </c>
      <c r="C6" s="349" t="s">
        <v>199</v>
      </c>
      <c r="D6" s="350"/>
    </row>
    <row r="7" spans="1:5" ht="16.5" thickTop="1" thickBot="1" x14ac:dyDescent="0.3">
      <c r="B7" s="83"/>
      <c r="C7" s="109" t="s">
        <v>134</v>
      </c>
      <c r="D7" s="110" t="s">
        <v>135</v>
      </c>
    </row>
    <row r="8" spans="1:5" x14ac:dyDescent="0.25">
      <c r="A8" s="1" t="s">
        <v>66</v>
      </c>
      <c r="B8" s="112">
        <v>2023</v>
      </c>
      <c r="C8" s="113">
        <v>14811</v>
      </c>
      <c r="D8" s="114">
        <f t="shared" ref="D8:D20" si="0">C8/C9-1</f>
        <v>3.2136557610241825</v>
      </c>
    </row>
    <row r="9" spans="1:5" x14ac:dyDescent="0.25">
      <c r="A9" s="1"/>
      <c r="B9" s="112">
        <v>2022</v>
      </c>
      <c r="C9" s="113">
        <v>3515</v>
      </c>
      <c r="D9" s="114">
        <f t="shared" si="0"/>
        <v>0.45548654244306408</v>
      </c>
    </row>
    <row r="10" spans="1:5" x14ac:dyDescent="0.25">
      <c r="A10" s="1"/>
      <c r="B10" s="112">
        <v>2021</v>
      </c>
      <c r="C10" s="113">
        <v>2415</v>
      </c>
      <c r="D10" s="114">
        <f t="shared" si="0"/>
        <v>0.45657418576598308</v>
      </c>
    </row>
    <row r="11" spans="1:5" x14ac:dyDescent="0.25">
      <c r="A11" s="1" t="s">
        <v>68</v>
      </c>
      <c r="B11" s="112">
        <v>2020</v>
      </c>
      <c r="C11" s="113">
        <v>1658</v>
      </c>
      <c r="D11" s="114">
        <f t="shared" si="0"/>
        <v>-0.72106325706594887</v>
      </c>
    </row>
    <row r="12" spans="1:5" x14ac:dyDescent="0.25">
      <c r="A12" s="1" t="s">
        <v>70</v>
      </c>
      <c r="B12" s="112">
        <v>2019</v>
      </c>
      <c r="C12" s="113">
        <v>5944</v>
      </c>
      <c r="D12" s="114">
        <f t="shared" si="0"/>
        <v>-0.182730647600715</v>
      </c>
    </row>
    <row r="13" spans="1:5" x14ac:dyDescent="0.25">
      <c r="A13" s="1" t="s">
        <v>72</v>
      </c>
      <c r="B13" s="112">
        <v>2018</v>
      </c>
      <c r="C13" s="113">
        <v>7273</v>
      </c>
      <c r="D13" s="114">
        <f t="shared" si="0"/>
        <v>1.3093745647026145E-2</v>
      </c>
    </row>
    <row r="14" spans="1:5" x14ac:dyDescent="0.25">
      <c r="A14" s="1" t="s">
        <v>74</v>
      </c>
      <c r="B14" s="112">
        <v>2017</v>
      </c>
      <c r="C14" s="113">
        <v>7179</v>
      </c>
      <c r="D14" s="114">
        <f>C14/C15-1</f>
        <v>-6.8509147528221126E-2</v>
      </c>
    </row>
    <row r="15" spans="1:5" x14ac:dyDescent="0.25">
      <c r="A15" s="1" t="s">
        <v>76</v>
      </c>
      <c r="B15" s="112">
        <v>2016</v>
      </c>
      <c r="C15" s="113">
        <v>7707</v>
      </c>
      <c r="D15" s="114">
        <f>C15/C16-1</f>
        <v>-1.4576141158419653E-2</v>
      </c>
    </row>
    <row r="16" spans="1:5" x14ac:dyDescent="0.25">
      <c r="A16" s="1" t="s">
        <v>78</v>
      </c>
      <c r="B16" s="112">
        <v>2015</v>
      </c>
      <c r="C16" s="113">
        <v>7821</v>
      </c>
      <c r="D16" s="114">
        <f t="shared" si="0"/>
        <v>0.12064765725748683</v>
      </c>
    </row>
    <row r="17" spans="1:4" x14ac:dyDescent="0.25">
      <c r="A17" s="1" t="s">
        <v>80</v>
      </c>
      <c r="B17" s="112">
        <v>2014</v>
      </c>
      <c r="C17" s="113">
        <v>6979</v>
      </c>
      <c r="D17" s="114">
        <f t="shared" si="0"/>
        <v>0.54573643410852712</v>
      </c>
    </row>
    <row r="18" spans="1:4" x14ac:dyDescent="0.25">
      <c r="A18" s="1" t="s">
        <v>82</v>
      </c>
      <c r="B18" s="112">
        <v>2013</v>
      </c>
      <c r="C18" s="113">
        <v>4515</v>
      </c>
      <c r="D18" s="114">
        <f t="shared" si="0"/>
        <v>-0.25297816015883523</v>
      </c>
    </row>
    <row r="19" spans="1:4" x14ac:dyDescent="0.25">
      <c r="A19" s="1" t="s">
        <v>84</v>
      </c>
      <c r="B19" s="112">
        <v>2012</v>
      </c>
      <c r="C19" s="113">
        <v>6044</v>
      </c>
      <c r="D19" s="114">
        <f>C19/C20-1</f>
        <v>-0.32941307000998554</v>
      </c>
    </row>
    <row r="20" spans="1:4" x14ac:dyDescent="0.25">
      <c r="A20" s="1" t="s">
        <v>86</v>
      </c>
      <c r="B20" s="112">
        <v>2011</v>
      </c>
      <c r="C20" s="113">
        <v>9013</v>
      </c>
      <c r="D20" s="114">
        <f t="shared" si="0"/>
        <v>-3.8920878652164648E-2</v>
      </c>
    </row>
    <row r="21" spans="1:4" x14ac:dyDescent="0.25">
      <c r="A21" s="1" t="s">
        <v>88</v>
      </c>
      <c r="B21" s="112">
        <v>2010</v>
      </c>
      <c r="C21" s="113">
        <v>9378</v>
      </c>
      <c r="D21" s="114"/>
    </row>
    <row r="22" spans="1:4" ht="6" customHeight="1" x14ac:dyDescent="0.25"/>
    <row r="23" spans="1:4" x14ac:dyDescent="0.25">
      <c r="B23" s="103" t="s">
        <v>51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B2F16-1530-40BA-96E5-9972AD54DEE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3" t="s">
        <v>60</v>
      </c>
      <c r="D5" s="323"/>
      <c r="E5" s="323"/>
      <c r="F5" s="323"/>
      <c r="G5" s="323"/>
      <c r="H5" s="323"/>
      <c r="I5" s="84"/>
      <c r="J5" s="84"/>
      <c r="K5" s="84"/>
      <c r="L5" s="84"/>
      <c r="M5" s="85"/>
      <c r="N5" s="324" t="s">
        <v>61</v>
      </c>
      <c r="O5" s="324"/>
      <c r="P5" s="324"/>
      <c r="Q5" s="324"/>
      <c r="R5" s="324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213</v>
      </c>
      <c r="O6" s="88" t="s">
        <v>203</v>
      </c>
      <c r="P6" s="88" t="s">
        <v>204</v>
      </c>
      <c r="Q6" s="88" t="s">
        <v>205</v>
      </c>
      <c r="R6" s="88" t="s">
        <v>206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39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56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57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58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59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40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56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57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58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59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42</v>
      </c>
      <c r="C17" s="97">
        <v>13</v>
      </c>
      <c r="D17" s="97">
        <v>13</v>
      </c>
      <c r="E17" s="97">
        <v>4</v>
      </c>
      <c r="F17" s="97">
        <v>4</v>
      </c>
      <c r="G17" s="97">
        <v>5</v>
      </c>
      <c r="H17" s="97">
        <v>7</v>
      </c>
      <c r="I17" s="98">
        <f t="shared" si="4"/>
        <v>0.39999999999999991</v>
      </c>
      <c r="J17" s="98">
        <f t="shared" si="5"/>
        <v>-0.46153846153846156</v>
      </c>
      <c r="K17" s="97">
        <f t="shared" si="6"/>
        <v>2</v>
      </c>
      <c r="L17" s="97">
        <f t="shared" si="7"/>
        <v>-6</v>
      </c>
      <c r="M17" s="91">
        <f>H17/H17</f>
        <v>1</v>
      </c>
      <c r="N17" s="97">
        <v>0</v>
      </c>
      <c r="O17" s="97">
        <v>3</v>
      </c>
      <c r="P17" s="97">
        <v>5</v>
      </c>
      <c r="Q17" s="97">
        <v>7</v>
      </c>
      <c r="R17" s="97">
        <v>7</v>
      </c>
      <c r="S17" s="98">
        <f t="shared" si="0"/>
        <v>0</v>
      </c>
      <c r="T17" s="98" t="str">
        <f t="shared" si="1"/>
        <v>-</v>
      </c>
      <c r="U17" s="97">
        <f t="shared" si="2"/>
        <v>0</v>
      </c>
      <c r="V17" s="97">
        <f t="shared" si="3"/>
        <v>7</v>
      </c>
      <c r="W17" s="91">
        <f>R17/R17</f>
        <v>1</v>
      </c>
    </row>
    <row r="18" spans="2:23" x14ac:dyDescent="0.25">
      <c r="B18" s="92" t="s">
        <v>56</v>
      </c>
      <c r="C18" s="93">
        <v>7</v>
      </c>
      <c r="D18" s="93">
        <v>7</v>
      </c>
      <c r="E18" s="93">
        <v>3</v>
      </c>
      <c r="F18" s="93">
        <v>4</v>
      </c>
      <c r="G18" s="93">
        <v>5</v>
      </c>
      <c r="H18" s="93">
        <v>6</v>
      </c>
      <c r="I18" s="94">
        <f t="shared" si="4"/>
        <v>0.19999999999999996</v>
      </c>
      <c r="J18" s="94">
        <f t="shared" si="5"/>
        <v>-0.1428571428571429</v>
      </c>
      <c r="K18" s="93">
        <f t="shared" si="6"/>
        <v>1</v>
      </c>
      <c r="L18" s="93">
        <f t="shared" si="7"/>
        <v>-1</v>
      </c>
      <c r="M18" s="94">
        <f>H18/H17</f>
        <v>0.8571428571428571</v>
      </c>
      <c r="N18" s="93">
        <v>0</v>
      </c>
      <c r="O18" s="93">
        <v>3</v>
      </c>
      <c r="P18" s="93">
        <v>5</v>
      </c>
      <c r="Q18" s="93">
        <v>6</v>
      </c>
      <c r="R18" s="93">
        <v>6</v>
      </c>
      <c r="S18" s="94">
        <f t="shared" si="0"/>
        <v>0</v>
      </c>
      <c r="T18" s="94" t="str">
        <f t="shared" si="1"/>
        <v>-</v>
      </c>
      <c r="U18" s="93">
        <f t="shared" si="2"/>
        <v>0</v>
      </c>
      <c r="V18" s="93">
        <f t="shared" si="3"/>
        <v>6</v>
      </c>
      <c r="W18" s="94">
        <f>R18/R17</f>
        <v>0.8571428571428571</v>
      </c>
    </row>
    <row r="19" spans="2:23" x14ac:dyDescent="0.25">
      <c r="B19" s="95" t="s">
        <v>57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4"/>
        <v>-</v>
      </c>
      <c r="J19" s="96" t="str">
        <f t="shared" si="5"/>
        <v>-</v>
      </c>
      <c r="K19" s="50">
        <f t="shared" si="6"/>
        <v>0</v>
      </c>
      <c r="L19" s="50">
        <f t="shared" si="7"/>
        <v>0</v>
      </c>
      <c r="M19" s="96">
        <f>H19/H17</f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96" t="str">
        <f t="shared" si="0"/>
        <v>-</v>
      </c>
      <c r="T19" s="96" t="str">
        <f t="shared" si="1"/>
        <v>-</v>
      </c>
      <c r="U19" s="50">
        <f t="shared" si="2"/>
        <v>0</v>
      </c>
      <c r="V19" s="50">
        <f t="shared" si="3"/>
        <v>0</v>
      </c>
      <c r="W19" s="96">
        <f>R19/R17</f>
        <v>0</v>
      </c>
    </row>
    <row r="20" spans="2:23" x14ac:dyDescent="0.25">
      <c r="B20" s="95" t="s">
        <v>58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4"/>
        <v>-</v>
      </c>
      <c r="J20" s="96" t="str">
        <f t="shared" si="5"/>
        <v>-</v>
      </c>
      <c r="K20" s="50">
        <f t="shared" si="6"/>
        <v>0</v>
      </c>
      <c r="L20" s="50">
        <f t="shared" si="7"/>
        <v>0</v>
      </c>
      <c r="M20" s="96">
        <f>H20/H17</f>
        <v>0</v>
      </c>
      <c r="N20" s="50">
        <v>0</v>
      </c>
      <c r="O20" s="50">
        <v>3</v>
      </c>
      <c r="P20" s="50">
        <v>0</v>
      </c>
      <c r="Q20" s="50">
        <v>0</v>
      </c>
      <c r="R20" s="50">
        <v>0</v>
      </c>
      <c r="S20" s="96" t="str">
        <f t="shared" si="0"/>
        <v>-</v>
      </c>
      <c r="T20" s="96" t="str">
        <f t="shared" si="1"/>
        <v>-</v>
      </c>
      <c r="U20" s="50">
        <f t="shared" si="2"/>
        <v>0</v>
      </c>
      <c r="V20" s="50">
        <f t="shared" si="3"/>
        <v>0</v>
      </c>
      <c r="W20" s="96">
        <f>R20/R17</f>
        <v>0</v>
      </c>
    </row>
    <row r="21" spans="2:23" x14ac:dyDescent="0.25">
      <c r="B21" s="92" t="s">
        <v>59</v>
      </c>
      <c r="C21" s="93">
        <v>6</v>
      </c>
      <c r="D21" s="93">
        <v>6</v>
      </c>
      <c r="E21" s="93">
        <v>1</v>
      </c>
      <c r="F21" s="93">
        <v>0</v>
      </c>
      <c r="G21" s="93">
        <v>0</v>
      </c>
      <c r="H21" s="93">
        <v>0</v>
      </c>
      <c r="I21" s="94" t="str">
        <f t="shared" si="4"/>
        <v>-</v>
      </c>
      <c r="J21" s="94">
        <f t="shared" si="5"/>
        <v>-1</v>
      </c>
      <c r="K21" s="93">
        <f t="shared" si="6"/>
        <v>0</v>
      </c>
      <c r="L21" s="93">
        <f t="shared" si="7"/>
        <v>-6</v>
      </c>
      <c r="M21" s="94">
        <f>H21/H17</f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4" t="str">
        <f t="shared" si="0"/>
        <v>-</v>
      </c>
      <c r="T21" s="94" t="str">
        <f t="shared" si="1"/>
        <v>-</v>
      </c>
      <c r="U21" s="93">
        <f t="shared" si="2"/>
        <v>0</v>
      </c>
      <c r="V21" s="93">
        <f t="shared" si="3"/>
        <v>0</v>
      </c>
      <c r="W21" s="94">
        <f>R21/R17</f>
        <v>0</v>
      </c>
    </row>
    <row r="22" spans="2:23" x14ac:dyDescent="0.25">
      <c r="B22" s="89" t="s">
        <v>42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56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59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43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56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57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58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44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56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57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58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59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45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56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46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56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59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47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56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57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58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48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56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57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58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59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49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56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57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58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59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51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72A4A-C282-4EB5-9573-EE1456589F1E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26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B7F7-96D5-4609-ADFA-8B2D3F0BC167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183</v>
      </c>
      <c r="F1" s="1" t="s">
        <v>184</v>
      </c>
      <c r="G1" s="1" t="s">
        <v>307</v>
      </c>
      <c r="H1" s="263">
        <f>G7+I7+K7+M7</f>
        <v>149314</v>
      </c>
      <c r="I1" s="1"/>
      <c r="J1" s="1"/>
      <c r="K1" s="1"/>
      <c r="P1" s="1" t="s">
        <v>308</v>
      </c>
    </row>
    <row r="2" spans="2:16" x14ac:dyDescent="0.25">
      <c r="I2" s="326"/>
      <c r="J2" s="326"/>
    </row>
    <row r="3" spans="2:16" s="4" customFormat="1" ht="56.25" customHeight="1" thickBot="1" x14ac:dyDescent="0.3">
      <c r="B3" s="327" t="s">
        <v>309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6" s="4" customFormat="1" ht="6" customHeight="1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</row>
    <row r="5" spans="2:16" s="4" customFormat="1" x14ac:dyDescent="0.25">
      <c r="B5" s="328" t="s">
        <v>310</v>
      </c>
      <c r="C5" s="329" t="s">
        <v>0</v>
      </c>
      <c r="D5" s="330"/>
      <c r="E5" s="329" t="s">
        <v>183</v>
      </c>
      <c r="F5" s="330"/>
      <c r="G5" s="329" t="s">
        <v>184</v>
      </c>
      <c r="H5" s="330"/>
      <c r="I5" s="329" t="s">
        <v>311</v>
      </c>
      <c r="J5" s="330"/>
      <c r="K5" s="329" t="s">
        <v>312</v>
      </c>
      <c r="L5" s="330"/>
      <c r="M5" s="329" t="s">
        <v>313</v>
      </c>
      <c r="N5" s="330"/>
    </row>
    <row r="6" spans="2:16" s="4" customFormat="1" ht="27" x14ac:dyDescent="0.25">
      <c r="B6" s="328"/>
      <c r="C6" s="266" t="s">
        <v>314</v>
      </c>
      <c r="D6" s="267" t="s">
        <v>315</v>
      </c>
      <c r="E6" s="266" t="str">
        <f>C6</f>
        <v>Plazas</v>
      </c>
      <c r="F6" s="267" t="s">
        <v>315</v>
      </c>
      <c r="G6" s="266" t="str">
        <f>E6</f>
        <v>Plazas</v>
      </c>
      <c r="H6" s="267" t="s">
        <v>315</v>
      </c>
      <c r="I6" s="266" t="s">
        <v>314</v>
      </c>
      <c r="J6" s="267" t="s">
        <v>315</v>
      </c>
      <c r="K6" s="266" t="str">
        <f>G6</f>
        <v>Plazas</v>
      </c>
      <c r="L6" s="267" t="s">
        <v>315</v>
      </c>
      <c r="M6" s="266" t="str">
        <f>K6</f>
        <v>Plazas</v>
      </c>
      <c r="N6" s="267" t="s">
        <v>315</v>
      </c>
    </row>
    <row r="7" spans="2:16" s="271" customFormat="1" ht="15.75" x14ac:dyDescent="0.25">
      <c r="B7" s="268" t="s">
        <v>316</v>
      </c>
      <c r="C7" s="269">
        <v>236059</v>
      </c>
      <c r="D7" s="270">
        <v>1</v>
      </c>
      <c r="E7" s="269">
        <v>86745</v>
      </c>
      <c r="F7" s="270">
        <v>1</v>
      </c>
      <c r="G7" s="269">
        <v>45197</v>
      </c>
      <c r="H7" s="270">
        <v>1</v>
      </c>
      <c r="I7" s="269">
        <v>102512</v>
      </c>
      <c r="J7" s="270">
        <v>1</v>
      </c>
      <c r="K7" s="269">
        <v>543</v>
      </c>
      <c r="L7" s="270">
        <v>1</v>
      </c>
      <c r="M7" s="269">
        <v>1062</v>
      </c>
      <c r="N7" s="270">
        <v>1</v>
      </c>
    </row>
    <row r="8" spans="2:16" s="4" customFormat="1" x14ac:dyDescent="0.25">
      <c r="B8" s="272" t="s">
        <v>40</v>
      </c>
      <c r="C8" s="273">
        <v>66119</v>
      </c>
      <c r="D8" s="274">
        <v>0.28009523042968071</v>
      </c>
      <c r="E8" s="275">
        <v>35103</v>
      </c>
      <c r="F8" s="274">
        <v>0.40466885699463945</v>
      </c>
      <c r="G8" s="275">
        <v>11767</v>
      </c>
      <c r="H8" s="274">
        <v>0.26034913821713829</v>
      </c>
      <c r="I8" s="275">
        <v>19213</v>
      </c>
      <c r="J8" s="274">
        <v>0.18742196035586078</v>
      </c>
      <c r="K8" s="275">
        <v>22</v>
      </c>
      <c r="L8" s="274">
        <v>4.0515653775322284E-2</v>
      </c>
      <c r="M8" s="275">
        <v>14</v>
      </c>
      <c r="N8" s="274">
        <v>1.3182674199623353E-2</v>
      </c>
    </row>
    <row r="9" spans="2:16" s="4" customFormat="1" x14ac:dyDescent="0.25">
      <c r="B9" s="272" t="s">
        <v>317</v>
      </c>
      <c r="C9" s="273">
        <v>317</v>
      </c>
      <c r="D9" s="274">
        <v>1.3428846178285938E-3</v>
      </c>
      <c r="E9" s="275">
        <v>0</v>
      </c>
      <c r="F9" s="274">
        <v>0</v>
      </c>
      <c r="G9" s="275">
        <v>0</v>
      </c>
      <c r="H9" s="274">
        <v>0</v>
      </c>
      <c r="I9" s="275">
        <v>300</v>
      </c>
      <c r="J9" s="274">
        <v>2.9264866552208522E-3</v>
      </c>
      <c r="K9" s="275">
        <v>0</v>
      </c>
      <c r="L9" s="274">
        <v>0</v>
      </c>
      <c r="M9" s="275">
        <v>17</v>
      </c>
      <c r="N9" s="274">
        <v>1.60075329566855E-2</v>
      </c>
    </row>
    <row r="10" spans="2:16" s="4" customFormat="1" x14ac:dyDescent="0.25">
      <c r="B10" s="272" t="s">
        <v>318</v>
      </c>
      <c r="C10" s="273">
        <v>3045</v>
      </c>
      <c r="D10" s="274">
        <v>1.2899317543495482E-2</v>
      </c>
      <c r="E10" s="275">
        <v>18</v>
      </c>
      <c r="F10" s="274">
        <v>2.0750475531730936E-4</v>
      </c>
      <c r="G10" s="275">
        <v>24</v>
      </c>
      <c r="H10" s="274">
        <v>5.3100869526738503E-4</v>
      </c>
      <c r="I10" s="275">
        <v>2931</v>
      </c>
      <c r="J10" s="274">
        <v>2.8591774621507728E-2</v>
      </c>
      <c r="K10" s="275">
        <v>0</v>
      </c>
      <c r="L10" s="274">
        <v>0</v>
      </c>
      <c r="M10" s="275">
        <v>72</v>
      </c>
      <c r="N10" s="274">
        <v>6.7796610169491525E-2</v>
      </c>
    </row>
    <row r="11" spans="2:16" s="4" customFormat="1" x14ac:dyDescent="0.25">
      <c r="B11" s="272" t="s">
        <v>41</v>
      </c>
      <c r="C11" s="273">
        <v>57881</v>
      </c>
      <c r="D11" s="274">
        <v>0.24519717528245058</v>
      </c>
      <c r="E11" s="275">
        <v>16748</v>
      </c>
      <c r="F11" s="274">
        <v>0.19307164678079428</v>
      </c>
      <c r="G11" s="275">
        <v>20716</v>
      </c>
      <c r="H11" s="274">
        <v>0.45834900546496449</v>
      </c>
      <c r="I11" s="275">
        <v>20361</v>
      </c>
      <c r="J11" s="274">
        <v>0.19862064928983925</v>
      </c>
      <c r="K11" s="275">
        <v>12</v>
      </c>
      <c r="L11" s="274">
        <v>2.2099447513812154E-2</v>
      </c>
      <c r="M11" s="275">
        <v>44</v>
      </c>
      <c r="N11" s="274">
        <v>4.1431261770244823E-2</v>
      </c>
    </row>
    <row r="12" spans="2:16" s="4" customFormat="1" x14ac:dyDescent="0.25">
      <c r="B12" s="272" t="s">
        <v>319</v>
      </c>
      <c r="C12" s="273">
        <v>618</v>
      </c>
      <c r="D12" s="274">
        <v>2.617989570404009E-3</v>
      </c>
      <c r="E12" s="275">
        <v>234</v>
      </c>
      <c r="F12" s="274">
        <v>2.6975618191250215E-3</v>
      </c>
      <c r="G12" s="275">
        <v>0</v>
      </c>
      <c r="H12" s="274">
        <v>0</v>
      </c>
      <c r="I12" s="275">
        <v>340</v>
      </c>
      <c r="J12" s="274">
        <v>3.316684875916966E-3</v>
      </c>
      <c r="K12" s="275">
        <v>0</v>
      </c>
      <c r="L12" s="274">
        <v>0</v>
      </c>
      <c r="M12" s="275">
        <v>44</v>
      </c>
      <c r="N12" s="274">
        <v>4.1431261770244823E-2</v>
      </c>
    </row>
    <row r="13" spans="2:16" s="4" customFormat="1" x14ac:dyDescent="0.25">
      <c r="B13" s="272" t="s">
        <v>320</v>
      </c>
      <c r="C13" s="273">
        <v>2396</v>
      </c>
      <c r="D13" s="274">
        <v>1.015000487166344E-2</v>
      </c>
      <c r="E13" s="275">
        <v>986</v>
      </c>
      <c r="F13" s="274">
        <v>1.1366649374603724E-2</v>
      </c>
      <c r="G13" s="275">
        <v>35</v>
      </c>
      <c r="H13" s="274">
        <v>7.7438768059826977E-4</v>
      </c>
      <c r="I13" s="275">
        <v>1372</v>
      </c>
      <c r="J13" s="274">
        <v>1.3383798969876697E-2</v>
      </c>
      <c r="K13" s="275">
        <v>0</v>
      </c>
      <c r="L13" s="274">
        <v>0</v>
      </c>
      <c r="M13" s="275">
        <v>3</v>
      </c>
      <c r="N13" s="274">
        <v>2.8248587570621469E-3</v>
      </c>
    </row>
    <row r="14" spans="2:16" s="4" customFormat="1" x14ac:dyDescent="0.25">
      <c r="B14" s="272" t="s">
        <v>321</v>
      </c>
      <c r="C14" s="273">
        <v>386</v>
      </c>
      <c r="D14" s="274">
        <v>1.6351844242329249E-3</v>
      </c>
      <c r="E14" s="275">
        <v>0</v>
      </c>
      <c r="F14" s="274">
        <v>0</v>
      </c>
      <c r="G14" s="275">
        <v>4</v>
      </c>
      <c r="H14" s="274">
        <v>8.8501449211230834E-5</v>
      </c>
      <c r="I14" s="275">
        <v>335</v>
      </c>
      <c r="J14" s="274">
        <v>3.2679100983299516E-3</v>
      </c>
      <c r="K14" s="275">
        <v>0</v>
      </c>
      <c r="L14" s="274">
        <v>0</v>
      </c>
      <c r="M14" s="275">
        <v>47</v>
      </c>
      <c r="N14" s="274">
        <v>4.4256120527306965E-2</v>
      </c>
    </row>
    <row r="15" spans="2:16" s="4" customFormat="1" x14ac:dyDescent="0.25">
      <c r="B15" s="272" t="s">
        <v>322</v>
      </c>
      <c r="C15" s="273">
        <v>1028</v>
      </c>
      <c r="D15" s="274">
        <v>4.3548434925167016E-3</v>
      </c>
      <c r="E15" s="275">
        <v>76</v>
      </c>
      <c r="F15" s="274">
        <v>8.7613118911752843E-4</v>
      </c>
      <c r="G15" s="275">
        <v>30</v>
      </c>
      <c r="H15" s="274">
        <v>6.6376086908423123E-4</v>
      </c>
      <c r="I15" s="275">
        <v>807</v>
      </c>
      <c r="J15" s="274">
        <v>7.8722491025440926E-3</v>
      </c>
      <c r="K15" s="275">
        <v>78</v>
      </c>
      <c r="L15" s="274">
        <v>0.143646408839779</v>
      </c>
      <c r="M15" s="275">
        <v>37</v>
      </c>
      <c r="N15" s="274">
        <v>3.4839924670433148E-2</v>
      </c>
    </row>
    <row r="16" spans="2:16" s="4" customFormat="1" x14ac:dyDescent="0.25">
      <c r="B16" s="272" t="s">
        <v>42</v>
      </c>
      <c r="C16" s="273">
        <v>9381</v>
      </c>
      <c r="D16" s="274">
        <v>3.9740064983754063E-2</v>
      </c>
      <c r="E16" s="275">
        <v>930</v>
      </c>
      <c r="F16" s="274">
        <v>1.072107902472765E-2</v>
      </c>
      <c r="G16" s="275">
        <v>460</v>
      </c>
      <c r="H16" s="274">
        <v>1.0177666659291545E-2</v>
      </c>
      <c r="I16" s="275">
        <v>7882</v>
      </c>
      <c r="J16" s="274">
        <v>7.6888559388169186E-2</v>
      </c>
      <c r="K16" s="275">
        <v>42</v>
      </c>
      <c r="L16" s="274">
        <v>7.7348066298342538E-2</v>
      </c>
      <c r="M16" s="275">
        <v>67</v>
      </c>
      <c r="N16" s="274">
        <v>6.308851224105462E-2</v>
      </c>
    </row>
    <row r="17" spans="2:14" s="4" customFormat="1" x14ac:dyDescent="0.25">
      <c r="B17" s="272" t="s">
        <v>323</v>
      </c>
      <c r="C17" s="273">
        <v>372</v>
      </c>
      <c r="D17" s="274">
        <v>1.5758772171363938E-3</v>
      </c>
      <c r="E17" s="275">
        <v>0</v>
      </c>
      <c r="F17" s="274">
        <v>0</v>
      </c>
      <c r="G17" s="275">
        <v>0</v>
      </c>
      <c r="H17" s="274">
        <v>0</v>
      </c>
      <c r="I17" s="275">
        <v>368</v>
      </c>
      <c r="J17" s="274">
        <v>3.5898236304042455E-3</v>
      </c>
      <c r="K17" s="275">
        <v>0</v>
      </c>
      <c r="L17" s="274">
        <v>0</v>
      </c>
      <c r="M17" s="275">
        <v>4</v>
      </c>
      <c r="N17" s="274">
        <v>3.766478342749529E-3</v>
      </c>
    </row>
    <row r="18" spans="2:14" s="4" customFormat="1" x14ac:dyDescent="0.25">
      <c r="B18" s="272" t="s">
        <v>43</v>
      </c>
      <c r="C18" s="273">
        <v>6663</v>
      </c>
      <c r="D18" s="274">
        <v>2.8225994348870409E-2</v>
      </c>
      <c r="E18" s="275">
        <v>2891</v>
      </c>
      <c r="F18" s="274">
        <v>3.3327569312352298E-2</v>
      </c>
      <c r="G18" s="275">
        <v>700</v>
      </c>
      <c r="H18" s="274">
        <v>1.5487753611965397E-2</v>
      </c>
      <c r="I18" s="275">
        <v>2990</v>
      </c>
      <c r="J18" s="274">
        <v>2.9167316997034492E-2</v>
      </c>
      <c r="K18" s="275">
        <v>15</v>
      </c>
      <c r="L18" s="274">
        <v>2.7624309392265192E-2</v>
      </c>
      <c r="M18" s="275">
        <v>67</v>
      </c>
      <c r="N18" s="274">
        <v>6.308851224105462E-2</v>
      </c>
    </row>
    <row r="19" spans="2:14" s="4" customFormat="1" x14ac:dyDescent="0.25">
      <c r="B19" s="272" t="s">
        <v>324</v>
      </c>
      <c r="C19" s="273">
        <v>1851</v>
      </c>
      <c r="D19" s="274">
        <v>7.8412600239770574E-3</v>
      </c>
      <c r="E19" s="275">
        <v>8</v>
      </c>
      <c r="F19" s="274">
        <v>9.2224335696581932E-5</v>
      </c>
      <c r="G19" s="275">
        <v>0</v>
      </c>
      <c r="H19" s="274">
        <v>0</v>
      </c>
      <c r="I19" s="275">
        <v>1747</v>
      </c>
      <c r="J19" s="274">
        <v>1.7041907288902761E-2</v>
      </c>
      <c r="K19" s="275">
        <v>81</v>
      </c>
      <c r="L19" s="274">
        <v>0.14917127071823205</v>
      </c>
      <c r="M19" s="275">
        <v>15</v>
      </c>
      <c r="N19" s="274">
        <v>1.4124293785310734E-2</v>
      </c>
    </row>
    <row r="20" spans="2:14" s="4" customFormat="1" x14ac:dyDescent="0.25">
      <c r="B20" s="272" t="s">
        <v>325</v>
      </c>
      <c r="C20" s="273">
        <v>3206</v>
      </c>
      <c r="D20" s="274">
        <v>1.3581350425105589E-2</v>
      </c>
      <c r="E20" s="275">
        <v>36</v>
      </c>
      <c r="F20" s="274">
        <v>4.1500951063461872E-4</v>
      </c>
      <c r="G20" s="275">
        <v>19</v>
      </c>
      <c r="H20" s="274">
        <v>4.2038188375334644E-4</v>
      </c>
      <c r="I20" s="275">
        <v>3037</v>
      </c>
      <c r="J20" s="274">
        <v>2.9625799906352428E-2</v>
      </c>
      <c r="K20" s="275">
        <v>0</v>
      </c>
      <c r="L20" s="274">
        <v>0</v>
      </c>
      <c r="M20" s="275">
        <v>114</v>
      </c>
      <c r="N20" s="274">
        <v>0.10734463276836158</v>
      </c>
    </row>
    <row r="21" spans="2:14" s="4" customFormat="1" x14ac:dyDescent="0.25">
      <c r="B21" s="272" t="s">
        <v>326</v>
      </c>
      <c r="C21" s="273">
        <v>5711</v>
      </c>
      <c r="D21" s="274">
        <v>2.4193104266306303E-2</v>
      </c>
      <c r="E21" s="275">
        <v>1144</v>
      </c>
      <c r="F21" s="274">
        <v>1.3188080004611217E-2</v>
      </c>
      <c r="G21" s="275">
        <v>241</v>
      </c>
      <c r="H21" s="274">
        <v>5.3322123149766578E-3</v>
      </c>
      <c r="I21" s="275">
        <v>4222</v>
      </c>
      <c r="J21" s="274">
        <v>4.118542219447479E-2</v>
      </c>
      <c r="K21" s="275">
        <v>22</v>
      </c>
      <c r="L21" s="274">
        <v>4.0515653775322284E-2</v>
      </c>
      <c r="M21" s="275">
        <v>82</v>
      </c>
      <c r="N21" s="274">
        <v>7.7212806026365349E-2</v>
      </c>
    </row>
    <row r="22" spans="2:14" s="4" customFormat="1" x14ac:dyDescent="0.25">
      <c r="B22" s="272" t="s">
        <v>327</v>
      </c>
      <c r="C22" s="273">
        <v>878</v>
      </c>
      <c r="D22" s="274">
        <v>3.7194091307681553E-3</v>
      </c>
      <c r="E22" s="275">
        <v>0</v>
      </c>
      <c r="F22" s="274">
        <v>0</v>
      </c>
      <c r="G22" s="275">
        <v>0</v>
      </c>
      <c r="H22" s="274">
        <v>0</v>
      </c>
      <c r="I22" s="275">
        <v>852</v>
      </c>
      <c r="J22" s="274">
        <v>8.3112221008272199E-3</v>
      </c>
      <c r="K22" s="275">
        <v>0</v>
      </c>
      <c r="L22" s="274">
        <v>0</v>
      </c>
      <c r="M22" s="275">
        <v>26</v>
      </c>
      <c r="N22" s="274">
        <v>2.4482109227871938E-2</v>
      </c>
    </row>
    <row r="23" spans="2:14" s="4" customFormat="1" x14ac:dyDescent="0.25">
      <c r="B23" s="272" t="s">
        <v>328</v>
      </c>
      <c r="C23" s="273">
        <v>1847</v>
      </c>
      <c r="D23" s="274">
        <v>7.8243151076637617E-3</v>
      </c>
      <c r="E23" s="275">
        <v>111</v>
      </c>
      <c r="F23" s="274">
        <v>1.2796126577900744E-3</v>
      </c>
      <c r="G23" s="275">
        <v>48</v>
      </c>
      <c r="H23" s="274">
        <v>1.0620173905347701E-3</v>
      </c>
      <c r="I23" s="275">
        <v>1594</v>
      </c>
      <c r="J23" s="274">
        <v>1.5549399094740127E-2</v>
      </c>
      <c r="K23" s="275">
        <v>28</v>
      </c>
      <c r="L23" s="274">
        <v>5.1565377532228361E-2</v>
      </c>
      <c r="M23" s="275">
        <v>66</v>
      </c>
      <c r="N23" s="274">
        <v>6.2146892655367235E-2</v>
      </c>
    </row>
    <row r="24" spans="2:14" s="4" customFormat="1" x14ac:dyDescent="0.25">
      <c r="B24" s="272" t="s">
        <v>44</v>
      </c>
      <c r="C24" s="273">
        <v>26228</v>
      </c>
      <c r="D24" s="274">
        <v>0.11110781626627242</v>
      </c>
      <c r="E24" s="275">
        <v>15945</v>
      </c>
      <c r="F24" s="274">
        <v>0.18381462908524987</v>
      </c>
      <c r="G24" s="275">
        <v>4419</v>
      </c>
      <c r="H24" s="274">
        <v>9.7771976016107265E-2</v>
      </c>
      <c r="I24" s="275">
        <v>5864</v>
      </c>
      <c r="J24" s="274">
        <v>5.7203059154050259E-2</v>
      </c>
      <c r="K24" s="275">
        <v>0</v>
      </c>
      <c r="L24" s="274">
        <v>0</v>
      </c>
      <c r="M24" s="275">
        <v>0</v>
      </c>
      <c r="N24" s="274">
        <v>0</v>
      </c>
    </row>
    <row r="25" spans="2:14" s="4" customFormat="1" x14ac:dyDescent="0.25">
      <c r="B25" s="272" t="s">
        <v>329</v>
      </c>
      <c r="C25" s="273">
        <v>2988</v>
      </c>
      <c r="D25" s="274">
        <v>1.2657852486031034E-2</v>
      </c>
      <c r="E25" s="275">
        <v>1355</v>
      </c>
      <c r="F25" s="274">
        <v>1.5620496858608566E-2</v>
      </c>
      <c r="G25" s="275">
        <v>355</v>
      </c>
      <c r="H25" s="274">
        <v>7.8545036174967366E-3</v>
      </c>
      <c r="I25" s="275">
        <v>1033</v>
      </c>
      <c r="J25" s="274">
        <v>1.0076869049477135E-2</v>
      </c>
      <c r="K25" s="275">
        <v>90</v>
      </c>
      <c r="L25" s="274">
        <v>0.16574585635359115</v>
      </c>
      <c r="M25" s="275">
        <v>155</v>
      </c>
      <c r="N25" s="274">
        <v>0.14595103578154425</v>
      </c>
    </row>
    <row r="26" spans="2:14" s="4" customFormat="1" x14ac:dyDescent="0.25">
      <c r="B26" s="272" t="s">
        <v>330</v>
      </c>
      <c r="C26" s="273">
        <v>1984</v>
      </c>
      <c r="D26" s="274">
        <v>8.4046784913941013E-3</v>
      </c>
      <c r="E26" s="275">
        <v>21</v>
      </c>
      <c r="F26" s="274">
        <v>2.4208888120352758E-4</v>
      </c>
      <c r="G26" s="275">
        <v>7</v>
      </c>
      <c r="H26" s="274">
        <v>1.5487753611965395E-4</v>
      </c>
      <c r="I26" s="275">
        <v>1907</v>
      </c>
      <c r="J26" s="274">
        <v>1.8602700171687216E-2</v>
      </c>
      <c r="K26" s="275">
        <v>20</v>
      </c>
      <c r="L26" s="274">
        <v>3.6832412523020261E-2</v>
      </c>
      <c r="M26" s="275">
        <v>29</v>
      </c>
      <c r="N26" s="274">
        <v>2.7306967984934087E-2</v>
      </c>
    </row>
    <row r="27" spans="2:14" s="4" customFormat="1" x14ac:dyDescent="0.25">
      <c r="B27" s="272" t="s">
        <v>331</v>
      </c>
      <c r="C27" s="273">
        <v>257</v>
      </c>
      <c r="D27" s="274">
        <v>1.0887108731291754E-3</v>
      </c>
      <c r="E27" s="275">
        <v>0</v>
      </c>
      <c r="F27" s="274">
        <v>0</v>
      </c>
      <c r="G27" s="275">
        <v>11</v>
      </c>
      <c r="H27" s="274">
        <v>2.433789853308848E-4</v>
      </c>
      <c r="I27" s="275">
        <v>217</v>
      </c>
      <c r="J27" s="274">
        <v>2.1168253472764165E-3</v>
      </c>
      <c r="K27" s="275">
        <v>16</v>
      </c>
      <c r="L27" s="274">
        <v>2.9465930018416207E-2</v>
      </c>
      <c r="M27" s="275">
        <v>13</v>
      </c>
      <c r="N27" s="274">
        <v>1.2241054613935969E-2</v>
      </c>
    </row>
    <row r="28" spans="2:14" s="4" customFormat="1" x14ac:dyDescent="0.25">
      <c r="B28" s="272" t="s">
        <v>46</v>
      </c>
      <c r="C28" s="273">
        <v>11450</v>
      </c>
      <c r="D28" s="274">
        <v>4.8504822946805672E-2</v>
      </c>
      <c r="E28" s="275">
        <v>3368</v>
      </c>
      <c r="F28" s="274">
        <v>3.8826445328260996E-2</v>
      </c>
      <c r="G28" s="275">
        <v>2978</v>
      </c>
      <c r="H28" s="274">
        <v>6.5889328937761352E-2</v>
      </c>
      <c r="I28" s="275">
        <v>5044</v>
      </c>
      <c r="J28" s="274">
        <v>4.920399562977993E-2</v>
      </c>
      <c r="K28" s="275">
        <v>32</v>
      </c>
      <c r="L28" s="274">
        <v>5.8931860036832415E-2</v>
      </c>
      <c r="M28" s="275">
        <v>28</v>
      </c>
      <c r="N28" s="274">
        <v>2.6365348399246705E-2</v>
      </c>
    </row>
    <row r="29" spans="2:14" s="4" customFormat="1" x14ac:dyDescent="0.25">
      <c r="B29" s="272" t="s">
        <v>332</v>
      </c>
      <c r="C29" s="273">
        <v>11531</v>
      </c>
      <c r="D29" s="274">
        <v>4.8847957502149889E-2</v>
      </c>
      <c r="E29" s="275">
        <v>3059</v>
      </c>
      <c r="F29" s="274">
        <v>3.5264280361980517E-2</v>
      </c>
      <c r="G29" s="275">
        <v>50</v>
      </c>
      <c r="H29" s="274">
        <v>1.1062681151403854E-3</v>
      </c>
      <c r="I29" s="275">
        <v>8407</v>
      </c>
      <c r="J29" s="274">
        <v>8.2009911034805677E-2</v>
      </c>
      <c r="K29" s="275">
        <v>0</v>
      </c>
      <c r="L29" s="274">
        <v>0</v>
      </c>
      <c r="M29" s="275">
        <v>15</v>
      </c>
      <c r="N29" s="274">
        <v>1.4124293785310734E-2</v>
      </c>
    </row>
    <row r="30" spans="2:14" s="4" customFormat="1" x14ac:dyDescent="0.25">
      <c r="B30" s="272" t="s">
        <v>333</v>
      </c>
      <c r="C30" s="273">
        <v>1658</v>
      </c>
      <c r="D30" s="274">
        <v>7.0236678118605943E-3</v>
      </c>
      <c r="E30" s="275">
        <v>0</v>
      </c>
      <c r="F30" s="274">
        <v>0</v>
      </c>
      <c r="G30" s="275">
        <v>0</v>
      </c>
      <c r="H30" s="274">
        <v>0</v>
      </c>
      <c r="I30" s="275">
        <v>1658</v>
      </c>
      <c r="J30" s="274">
        <v>1.6173716247853909E-2</v>
      </c>
      <c r="K30" s="275">
        <v>0</v>
      </c>
      <c r="L30" s="274">
        <v>0</v>
      </c>
      <c r="M30" s="275">
        <v>0</v>
      </c>
      <c r="N30" s="274">
        <v>0</v>
      </c>
    </row>
    <row r="31" spans="2:14" s="4" customFormat="1" x14ac:dyDescent="0.25">
      <c r="B31" s="272" t="s">
        <v>48</v>
      </c>
      <c r="C31" s="273">
        <v>12441</v>
      </c>
      <c r="D31" s="274">
        <v>5.27029259634244E-2</v>
      </c>
      <c r="E31" s="275">
        <v>4459</v>
      </c>
      <c r="F31" s="274">
        <v>5.140353910888236E-2</v>
      </c>
      <c r="G31" s="275">
        <v>3010</v>
      </c>
      <c r="H31" s="274">
        <v>6.6597340531451207E-2</v>
      </c>
      <c r="I31" s="275">
        <v>4972</v>
      </c>
      <c r="J31" s="274">
        <v>4.8501638832526922E-2</v>
      </c>
      <c r="K31" s="275">
        <v>0</v>
      </c>
      <c r="L31" s="274">
        <v>0</v>
      </c>
      <c r="M31" s="275">
        <v>0</v>
      </c>
      <c r="N31" s="274">
        <v>0</v>
      </c>
    </row>
    <row r="32" spans="2:14" s="4" customFormat="1" x14ac:dyDescent="0.25">
      <c r="B32" s="272" t="s">
        <v>334</v>
      </c>
      <c r="C32" s="273">
        <v>669</v>
      </c>
      <c r="D32" s="274">
        <v>2.8340372533985146E-3</v>
      </c>
      <c r="E32" s="275">
        <v>14</v>
      </c>
      <c r="F32" s="274">
        <v>1.6139258746901839E-4</v>
      </c>
      <c r="G32" s="275">
        <v>0</v>
      </c>
      <c r="H32" s="274">
        <v>0</v>
      </c>
      <c r="I32" s="275">
        <v>651</v>
      </c>
      <c r="J32" s="274">
        <v>6.3504760418292491E-3</v>
      </c>
      <c r="K32" s="275">
        <v>0</v>
      </c>
      <c r="L32" s="274">
        <v>0</v>
      </c>
      <c r="M32" s="275">
        <v>4</v>
      </c>
      <c r="N32" s="274">
        <v>3.766478342749529E-3</v>
      </c>
    </row>
    <row r="33" spans="1:16" s="4" customFormat="1" x14ac:dyDescent="0.25">
      <c r="B33" s="272" t="s">
        <v>335</v>
      </c>
      <c r="C33" s="273">
        <v>648</v>
      </c>
      <c r="D33" s="274">
        <v>2.7450764427537182E-3</v>
      </c>
      <c r="E33" s="275">
        <v>98</v>
      </c>
      <c r="F33" s="274">
        <v>1.1297481122831286E-3</v>
      </c>
      <c r="G33" s="275">
        <v>14</v>
      </c>
      <c r="H33" s="274">
        <v>3.097550722393079E-4</v>
      </c>
      <c r="I33" s="275">
        <v>491</v>
      </c>
      <c r="J33" s="274">
        <v>4.789683159044795E-3</v>
      </c>
      <c r="K33" s="275">
        <v>24</v>
      </c>
      <c r="L33" s="274">
        <v>4.4198895027624308E-2</v>
      </c>
      <c r="M33" s="275">
        <v>21</v>
      </c>
      <c r="N33" s="274">
        <v>1.977401129943503E-2</v>
      </c>
    </row>
    <row r="34" spans="1:16" s="4" customFormat="1" x14ac:dyDescent="0.25">
      <c r="B34" s="272" t="s">
        <v>336</v>
      </c>
      <c r="C34" s="273">
        <v>2011</v>
      </c>
      <c r="D34" s="274">
        <v>8.5190566765088391E-3</v>
      </c>
      <c r="E34" s="275">
        <v>12</v>
      </c>
      <c r="F34" s="274">
        <v>1.383365035448729E-4</v>
      </c>
      <c r="G34" s="275">
        <v>272</v>
      </c>
      <c r="H34" s="274">
        <v>6.0180985463636968E-3</v>
      </c>
      <c r="I34" s="275">
        <v>1692</v>
      </c>
      <c r="J34" s="274">
        <v>1.6505384735445605E-2</v>
      </c>
      <c r="K34" s="275">
        <v>0</v>
      </c>
      <c r="L34" s="274">
        <v>0</v>
      </c>
      <c r="M34" s="275">
        <v>35</v>
      </c>
      <c r="N34" s="274">
        <v>3.2956685499058377E-2</v>
      </c>
    </row>
    <row r="35" spans="1:16" s="4" customFormat="1" x14ac:dyDescent="0.25">
      <c r="B35" s="272" t="s">
        <v>337</v>
      </c>
      <c r="C35" s="273">
        <v>279</v>
      </c>
      <c r="D35" s="274">
        <v>1.1819079128522953E-3</v>
      </c>
      <c r="E35" s="275">
        <v>0</v>
      </c>
      <c r="F35" s="274">
        <v>0</v>
      </c>
      <c r="G35" s="275">
        <v>14</v>
      </c>
      <c r="H35" s="274">
        <v>3.097550722393079E-4</v>
      </c>
      <c r="I35" s="275">
        <v>232</v>
      </c>
      <c r="J35" s="274">
        <v>2.263149680037459E-3</v>
      </c>
      <c r="K35" s="275">
        <v>21</v>
      </c>
      <c r="L35" s="274">
        <v>3.8674033149171269E-2</v>
      </c>
      <c r="M35" s="275">
        <v>12</v>
      </c>
      <c r="N35" s="274">
        <v>1.1299435028248588E-2</v>
      </c>
    </row>
    <row r="36" spans="1:16" s="4" customFormat="1" x14ac:dyDescent="0.25">
      <c r="B36" s="272" t="s">
        <v>338</v>
      </c>
      <c r="C36" s="273">
        <v>371</v>
      </c>
      <c r="D36" s="274">
        <v>1.5716409880580703E-3</v>
      </c>
      <c r="E36" s="275">
        <v>10</v>
      </c>
      <c r="F36" s="274">
        <v>1.1528041962072741E-4</v>
      </c>
      <c r="G36" s="275">
        <v>17</v>
      </c>
      <c r="H36" s="274">
        <v>3.7613115914773105E-4</v>
      </c>
      <c r="I36" s="275">
        <v>331</v>
      </c>
      <c r="J36" s="274">
        <v>3.2288902762603404E-3</v>
      </c>
      <c r="K36" s="275">
        <v>0</v>
      </c>
      <c r="L36" s="274">
        <v>0</v>
      </c>
      <c r="M36" s="275">
        <v>13</v>
      </c>
      <c r="N36" s="274">
        <v>1.2241054613935969E-2</v>
      </c>
      <c r="P36" s="27"/>
    </row>
    <row r="37" spans="1:16" s="4" customFormat="1" x14ac:dyDescent="0.25">
      <c r="B37" s="272" t="s">
        <v>339</v>
      </c>
      <c r="C37" s="273">
        <v>331</v>
      </c>
      <c r="D37" s="274">
        <v>1.4021918249251246E-3</v>
      </c>
      <c r="E37" s="275">
        <v>0</v>
      </c>
      <c r="F37" s="274">
        <v>0</v>
      </c>
      <c r="G37" s="275">
        <v>0</v>
      </c>
      <c r="H37" s="274">
        <v>0</v>
      </c>
      <c r="I37" s="275">
        <v>319</v>
      </c>
      <c r="J37" s="274">
        <v>3.1118308100515062E-3</v>
      </c>
      <c r="K37" s="275">
        <v>0</v>
      </c>
      <c r="L37" s="274">
        <v>0</v>
      </c>
      <c r="M37" s="275">
        <v>12</v>
      </c>
      <c r="N37" s="274">
        <v>1.1299435028248588E-2</v>
      </c>
    </row>
    <row r="38" spans="1:16" s="4" customFormat="1" x14ac:dyDescent="0.25">
      <c r="B38" s="272" t="s">
        <v>340</v>
      </c>
      <c r="C38" s="273">
        <v>618</v>
      </c>
      <c r="D38" s="274">
        <v>2.617989570404009E-3</v>
      </c>
      <c r="E38" s="275">
        <v>119</v>
      </c>
      <c r="F38" s="274">
        <v>1.3718369934866562E-3</v>
      </c>
      <c r="G38" s="275">
        <v>6</v>
      </c>
      <c r="H38" s="274">
        <v>1.3275217381684626E-4</v>
      </c>
      <c r="I38" s="275">
        <v>447</v>
      </c>
      <c r="J38" s="274">
        <v>4.3604651162790697E-3</v>
      </c>
      <c r="K38" s="275">
        <v>40</v>
      </c>
      <c r="L38" s="274">
        <v>7.3664825046040522E-2</v>
      </c>
      <c r="M38" s="275">
        <v>6</v>
      </c>
      <c r="N38" s="274">
        <v>5.6497175141242938E-3</v>
      </c>
    </row>
    <row r="39" spans="1:16" s="4" customFormat="1" x14ac:dyDescent="0.25">
      <c r="B39" s="272" t="s">
        <v>341</v>
      </c>
      <c r="C39" s="276"/>
      <c r="D39" s="277"/>
      <c r="E39" s="278"/>
      <c r="F39" s="277"/>
      <c r="G39" s="278"/>
      <c r="H39" s="277"/>
      <c r="I39" s="275">
        <v>892</v>
      </c>
      <c r="J39" s="277"/>
      <c r="K39" s="278"/>
      <c r="L39" s="277"/>
      <c r="M39" s="278"/>
      <c r="N39" s="277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79"/>
    </row>
    <row r="41" spans="1:16" s="4" customFormat="1" ht="29.25" customHeight="1" x14ac:dyDescent="0.25">
      <c r="B41" s="325" t="s">
        <v>342</v>
      </c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</row>
    <row r="42" spans="1:16" s="4" customFormat="1" x14ac:dyDescent="0.25"/>
    <row r="43" spans="1:16" hidden="1" x14ac:dyDescent="0.25">
      <c r="B43" t="s">
        <v>343</v>
      </c>
      <c r="C43" s="118">
        <f>SUM(C8:C11,C13:C14,C16,C18,C19,C26,C28,C31,C38)</f>
        <v>174532</v>
      </c>
      <c r="D43" s="274">
        <f>C43/$C43</f>
        <v>1</v>
      </c>
      <c r="E43" s="118">
        <f>SUM(E8:E11,E13:E14,E16,E18,E19,E26,E28,E31,E38)</f>
        <v>64651</v>
      </c>
      <c r="F43" s="274">
        <f>E43/$C43</f>
        <v>0.370424907753306</v>
      </c>
      <c r="G43" s="118">
        <f>SUM(G8:G11,G13:G14,G16,G18,G19,G26,G28,G31,G38)</f>
        <v>39707</v>
      </c>
      <c r="H43" s="274">
        <f>G43/$C43</f>
        <v>0.22750555772007425</v>
      </c>
      <c r="I43" s="118">
        <v>69501</v>
      </c>
      <c r="J43" s="274">
        <f>I43/$C43</f>
        <v>0.39821350812458461</v>
      </c>
      <c r="K43" s="118">
        <f>SUM(K8:K11,K13:K14,K16,K18,K19,K26,K28,K31,K38)</f>
        <v>264</v>
      </c>
      <c r="L43" s="274">
        <f>K43/$C43</f>
        <v>1.512616597529393E-3</v>
      </c>
      <c r="M43" s="118">
        <f>SUM(M8:M11,M13:M14,M16,M18,M19,M26,M28,M31,M38)</f>
        <v>409</v>
      </c>
      <c r="N43" s="274">
        <f>M43/$C43</f>
        <v>2.3434098045057639E-3</v>
      </c>
    </row>
    <row r="44" spans="1:16" hidden="1" x14ac:dyDescent="0.25">
      <c r="B44" t="s">
        <v>344</v>
      </c>
      <c r="C44" s="118">
        <f>SUM(C12,C15,C17,C20,C22,C23:C25,C27,C30,C32,C33,C35,C37)</f>
        <v>41007</v>
      </c>
      <c r="D44" s="274">
        <f t="shared" ref="D44:F46" si="0">C44/$C44</f>
        <v>1</v>
      </c>
      <c r="E44" s="118">
        <f>SUM(E12,E15,E17,E20,E22,E23:E25,E27,E30,E32,E33,E35,E37)</f>
        <v>17869</v>
      </c>
      <c r="F44" s="274">
        <f t="shared" si="0"/>
        <v>0.43575487111956496</v>
      </c>
      <c r="G44" s="118">
        <f>SUM(G12,G15,G17,G20,G22,G23:G25,G27,G30,G32,G33,G35,G37)</f>
        <v>4910</v>
      </c>
      <c r="H44" s="274">
        <f t="shared" ref="H44:H46" si="1">G44/$C44</f>
        <v>0.11973565488818982</v>
      </c>
      <c r="I44" s="118">
        <v>17463</v>
      </c>
      <c r="J44" s="274">
        <f t="shared" ref="J44:J46" si="2">I44/$C44</f>
        <v>0.42585412246689591</v>
      </c>
      <c r="K44" s="118">
        <f>SUM(K12,K15,K17,K20,K22,K23:K25,K27,K30,K32,K33,K35,K37)</f>
        <v>257</v>
      </c>
      <c r="L44" s="274">
        <f t="shared" ref="L44:L46" si="3">K44/$C44</f>
        <v>6.2672226693003636E-3</v>
      </c>
      <c r="M44" s="118">
        <f>SUM(M12,M15,M17,M20,M22,M23:M25,M27,M30,M32,M33,M35,M37)</f>
        <v>508</v>
      </c>
      <c r="N44" s="274">
        <f t="shared" ref="N44:N46" si="4">M44/$C44</f>
        <v>1.2388128856048968E-2</v>
      </c>
    </row>
    <row r="45" spans="1:16" hidden="1" x14ac:dyDescent="0.25">
      <c r="B45" t="s">
        <v>345</v>
      </c>
      <c r="C45" s="118">
        <f>SUM(C21,C34,C36)</f>
        <v>8093</v>
      </c>
      <c r="D45" s="274">
        <f t="shared" si="0"/>
        <v>1</v>
      </c>
      <c r="E45" s="118">
        <f>SUM(E21,E34,E36)</f>
        <v>1166</v>
      </c>
      <c r="F45" s="274">
        <f t="shared" si="0"/>
        <v>0.14407512665266278</v>
      </c>
      <c r="G45" s="118">
        <f>SUM(G21,G34,G36)</f>
        <v>530</v>
      </c>
      <c r="H45" s="274">
        <f t="shared" si="1"/>
        <v>6.5488693933028544E-2</v>
      </c>
      <c r="I45" s="118">
        <v>6245</v>
      </c>
      <c r="J45" s="274">
        <f t="shared" si="2"/>
        <v>0.77165451624860992</v>
      </c>
      <c r="K45" s="118">
        <f>SUM(K21,K34,K36)</f>
        <v>22</v>
      </c>
      <c r="L45" s="274">
        <f t="shared" si="3"/>
        <v>2.7183986160879774E-3</v>
      </c>
      <c r="M45" s="118">
        <f>SUM(M21,M34,M36)</f>
        <v>130</v>
      </c>
      <c r="N45" s="274">
        <f t="shared" si="4"/>
        <v>1.6063264549610774E-2</v>
      </c>
    </row>
    <row r="46" spans="1:16" hidden="1" x14ac:dyDescent="0.25">
      <c r="B46" t="s">
        <v>346</v>
      </c>
      <c r="C46" s="118">
        <f>C29</f>
        <v>11531</v>
      </c>
      <c r="D46" s="274">
        <f t="shared" si="0"/>
        <v>1</v>
      </c>
      <c r="E46" s="118">
        <f>E29</f>
        <v>3059</v>
      </c>
      <c r="F46" s="274">
        <f t="shared" si="0"/>
        <v>0.26528488422513224</v>
      </c>
      <c r="G46" s="118">
        <f>G29</f>
        <v>50</v>
      </c>
      <c r="H46" s="274">
        <f t="shared" si="1"/>
        <v>4.3361373688318447E-3</v>
      </c>
      <c r="I46" s="118">
        <v>8407</v>
      </c>
      <c r="J46" s="274">
        <f t="shared" si="2"/>
        <v>0.72907813719538639</v>
      </c>
      <c r="K46" s="118">
        <f>K29</f>
        <v>0</v>
      </c>
      <c r="L46" s="274">
        <f t="shared" si="3"/>
        <v>0</v>
      </c>
      <c r="M46" s="118">
        <f>M29</f>
        <v>15</v>
      </c>
      <c r="N46" s="274">
        <f t="shared" si="4"/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C4632-3499-4ED1-80AA-12E65D231F2A}">
  <sheetPr>
    <tabColor rgb="FF92D050"/>
  </sheetPr>
  <dimension ref="A1:BS65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183</v>
      </c>
      <c r="H1" s="1" t="s">
        <v>184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347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</row>
    <row r="4" spans="1:71" s="4" customFormat="1" ht="6" customHeight="1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BR4" s="264"/>
      <c r="BS4" s="264"/>
    </row>
    <row r="5" spans="1:71" s="4" customFormat="1" x14ac:dyDescent="0.25">
      <c r="B5" s="265"/>
      <c r="C5" s="281"/>
      <c r="D5" s="281"/>
      <c r="E5" s="281"/>
      <c r="F5" s="334" t="s">
        <v>348</v>
      </c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6" t="s">
        <v>349</v>
      </c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8" t="s">
        <v>311</v>
      </c>
      <c r="BL5" s="339"/>
      <c r="BM5" s="339"/>
      <c r="BN5" s="331" t="s">
        <v>312</v>
      </c>
      <c r="BO5" s="332"/>
      <c r="BP5" s="333"/>
      <c r="BQ5" s="338" t="s">
        <v>313</v>
      </c>
      <c r="BR5" s="339"/>
      <c r="BS5" s="339"/>
    </row>
    <row r="6" spans="1:71" s="4" customFormat="1" x14ac:dyDescent="0.25">
      <c r="B6" s="328" t="s">
        <v>310</v>
      </c>
      <c r="C6" s="344" t="s">
        <v>0</v>
      </c>
      <c r="D6" s="342"/>
      <c r="E6" s="345"/>
      <c r="F6" s="329" t="s">
        <v>350</v>
      </c>
      <c r="G6" s="328"/>
      <c r="H6" s="330"/>
      <c r="I6" s="329" t="s">
        <v>173</v>
      </c>
      <c r="J6" s="328"/>
      <c r="K6" s="330"/>
      <c r="L6" s="329" t="s">
        <v>351</v>
      </c>
      <c r="M6" s="328"/>
      <c r="N6" s="330"/>
      <c r="O6" s="329" t="s">
        <v>172</v>
      </c>
      <c r="P6" s="328"/>
      <c r="Q6" s="330"/>
      <c r="R6" s="329" t="s">
        <v>170</v>
      </c>
      <c r="S6" s="328"/>
      <c r="T6" s="330"/>
      <c r="U6" s="329" t="s">
        <v>168</v>
      </c>
      <c r="V6" s="328"/>
      <c r="W6" s="330"/>
      <c r="X6" s="329" t="s">
        <v>352</v>
      </c>
      <c r="Y6" s="328"/>
      <c r="Z6" s="330"/>
      <c r="AA6" s="329" t="s">
        <v>353</v>
      </c>
      <c r="AB6" s="328"/>
      <c r="AC6" s="330"/>
      <c r="AD6" s="329" t="s">
        <v>354</v>
      </c>
      <c r="AE6" s="328"/>
      <c r="AF6" s="328"/>
      <c r="AG6" s="331" t="s">
        <v>355</v>
      </c>
      <c r="AH6" s="332"/>
      <c r="AI6" s="333"/>
      <c r="AJ6" s="331" t="s">
        <v>356</v>
      </c>
      <c r="AK6" s="332"/>
      <c r="AL6" s="333"/>
      <c r="AM6" s="331" t="s">
        <v>357</v>
      </c>
      <c r="AN6" s="332"/>
      <c r="AO6" s="333"/>
      <c r="AP6" s="331" t="s">
        <v>358</v>
      </c>
      <c r="AQ6" s="332"/>
      <c r="AR6" s="333"/>
      <c r="AS6" s="331" t="s">
        <v>359</v>
      </c>
      <c r="AT6" s="332"/>
      <c r="AU6" s="333"/>
      <c r="AV6" s="331" t="s">
        <v>172</v>
      </c>
      <c r="AW6" s="332"/>
      <c r="AX6" s="333"/>
      <c r="AY6" s="331" t="s">
        <v>170</v>
      </c>
      <c r="AZ6" s="332"/>
      <c r="BA6" s="333"/>
      <c r="BB6" s="331" t="s">
        <v>168</v>
      </c>
      <c r="BC6" s="332"/>
      <c r="BD6" s="333"/>
      <c r="BE6" s="331" t="s">
        <v>360</v>
      </c>
      <c r="BF6" s="332"/>
      <c r="BG6" s="333"/>
      <c r="BH6" s="331" t="s">
        <v>361</v>
      </c>
      <c r="BI6" s="332"/>
      <c r="BJ6" s="332"/>
      <c r="BK6" s="340"/>
      <c r="BL6" s="328"/>
      <c r="BM6" s="328"/>
      <c r="BN6" s="341"/>
      <c r="BO6" s="342"/>
      <c r="BP6" s="343"/>
      <c r="BQ6" s="340"/>
      <c r="BR6" s="328"/>
      <c r="BS6" s="328"/>
    </row>
    <row r="7" spans="1:71" s="4" customFormat="1" ht="54" x14ac:dyDescent="0.25">
      <c r="B7" s="328"/>
      <c r="C7" s="282" t="s">
        <v>314</v>
      </c>
      <c r="D7" s="283" t="s">
        <v>362</v>
      </c>
      <c r="E7" s="284" t="s">
        <v>363</v>
      </c>
      <c r="F7" s="266" t="s">
        <v>314</v>
      </c>
      <c r="G7" s="285" t="s">
        <v>362</v>
      </c>
      <c r="H7" s="267" t="s">
        <v>363</v>
      </c>
      <c r="I7" s="266" t="s">
        <v>314</v>
      </c>
      <c r="J7" s="285" t="s">
        <v>362</v>
      </c>
      <c r="K7" s="267" t="s">
        <v>363</v>
      </c>
      <c r="L7" s="266" t="s">
        <v>314</v>
      </c>
      <c r="M7" s="285" t="s">
        <v>362</v>
      </c>
      <c r="N7" s="267" t="s">
        <v>363</v>
      </c>
      <c r="O7" s="266" t="s">
        <v>314</v>
      </c>
      <c r="P7" s="285" t="s">
        <v>362</v>
      </c>
      <c r="Q7" s="267" t="s">
        <v>363</v>
      </c>
      <c r="R7" s="266" t="s">
        <v>314</v>
      </c>
      <c r="S7" s="285" t="s">
        <v>362</v>
      </c>
      <c r="T7" s="267" t="s">
        <v>363</v>
      </c>
      <c r="U7" s="266" t="s">
        <v>314</v>
      </c>
      <c r="V7" s="285" t="s">
        <v>362</v>
      </c>
      <c r="W7" s="267" t="s">
        <v>363</v>
      </c>
      <c r="X7" s="266" t="s">
        <v>314</v>
      </c>
      <c r="Y7" s="285" t="s">
        <v>362</v>
      </c>
      <c r="Z7" s="267" t="s">
        <v>363</v>
      </c>
      <c r="AA7" s="266" t="s">
        <v>314</v>
      </c>
      <c r="AB7" s="285" t="s">
        <v>362</v>
      </c>
      <c r="AC7" s="267" t="s">
        <v>363</v>
      </c>
      <c r="AD7" s="266" t="s">
        <v>314</v>
      </c>
      <c r="AE7" s="285" t="s">
        <v>362</v>
      </c>
      <c r="AF7" s="286" t="s">
        <v>363</v>
      </c>
      <c r="AG7" s="287" t="s">
        <v>314</v>
      </c>
      <c r="AH7" s="288" t="s">
        <v>362</v>
      </c>
      <c r="AI7" s="289" t="s">
        <v>363</v>
      </c>
      <c r="AJ7" s="287" t="s">
        <v>314</v>
      </c>
      <c r="AK7" s="288" t="s">
        <v>362</v>
      </c>
      <c r="AL7" s="289" t="s">
        <v>363</v>
      </c>
      <c r="AM7" s="287" t="s">
        <v>314</v>
      </c>
      <c r="AN7" s="288" t="s">
        <v>362</v>
      </c>
      <c r="AO7" s="289" t="s">
        <v>363</v>
      </c>
      <c r="AP7" s="287" t="s">
        <v>314</v>
      </c>
      <c r="AQ7" s="288" t="s">
        <v>362</v>
      </c>
      <c r="AR7" s="289" t="s">
        <v>363</v>
      </c>
      <c r="AS7" s="287" t="s">
        <v>314</v>
      </c>
      <c r="AT7" s="288" t="s">
        <v>362</v>
      </c>
      <c r="AU7" s="289" t="s">
        <v>363</v>
      </c>
      <c r="AV7" s="287" t="s">
        <v>314</v>
      </c>
      <c r="AW7" s="288" t="s">
        <v>362</v>
      </c>
      <c r="AX7" s="289" t="s">
        <v>363</v>
      </c>
      <c r="AY7" s="287" t="s">
        <v>314</v>
      </c>
      <c r="AZ7" s="288" t="s">
        <v>362</v>
      </c>
      <c r="BA7" s="289" t="s">
        <v>363</v>
      </c>
      <c r="BB7" s="287" t="s">
        <v>314</v>
      </c>
      <c r="BC7" s="288" t="s">
        <v>362</v>
      </c>
      <c r="BD7" s="289" t="s">
        <v>363</v>
      </c>
      <c r="BE7" s="287" t="s">
        <v>314</v>
      </c>
      <c r="BF7" s="288" t="s">
        <v>362</v>
      </c>
      <c r="BG7" s="289" t="s">
        <v>363</v>
      </c>
      <c r="BH7" s="287" t="s">
        <v>314</v>
      </c>
      <c r="BI7" s="288" t="s">
        <v>362</v>
      </c>
      <c r="BJ7" s="290" t="s">
        <v>363</v>
      </c>
      <c r="BK7" s="291" t="s">
        <v>314</v>
      </c>
      <c r="BL7" s="285" t="s">
        <v>362</v>
      </c>
      <c r="BM7" s="292" t="s">
        <v>363</v>
      </c>
      <c r="BN7" s="293" t="s">
        <v>314</v>
      </c>
      <c r="BO7" s="283" t="s">
        <v>362</v>
      </c>
      <c r="BP7" s="284" t="s">
        <v>363</v>
      </c>
      <c r="BQ7" s="266" t="s">
        <v>314</v>
      </c>
      <c r="BR7" s="285" t="s">
        <v>362</v>
      </c>
      <c r="BS7" s="267" t="s">
        <v>363</v>
      </c>
    </row>
    <row r="8" spans="1:71" s="271" customFormat="1" ht="15.75" x14ac:dyDescent="0.25">
      <c r="B8" s="268" t="s">
        <v>316</v>
      </c>
      <c r="C8" s="269">
        <v>236059</v>
      </c>
      <c r="D8" s="269">
        <v>35544</v>
      </c>
      <c r="E8" s="294">
        <v>0.17726354636810204</v>
      </c>
      <c r="F8" s="269">
        <v>86745</v>
      </c>
      <c r="G8" s="295">
        <v>869</v>
      </c>
      <c r="H8" s="270">
        <v>1.0131004366812135E-2</v>
      </c>
      <c r="I8" s="269">
        <v>1218</v>
      </c>
      <c r="J8" s="295">
        <v>31</v>
      </c>
      <c r="K8" s="270">
        <v>2.6116259477674708E-2</v>
      </c>
      <c r="L8" s="269">
        <v>1953</v>
      </c>
      <c r="M8" s="295">
        <v>-54</v>
      </c>
      <c r="N8" s="270">
        <v>-2.6905829596412523E-2</v>
      </c>
      <c r="O8" s="269">
        <v>13305</v>
      </c>
      <c r="P8" s="295">
        <v>-116</v>
      </c>
      <c r="Q8" s="270">
        <v>-8.6431711496908203E-3</v>
      </c>
      <c r="R8" s="269">
        <v>54391</v>
      </c>
      <c r="S8" s="295">
        <v>325</v>
      </c>
      <c r="T8" s="270">
        <v>6.0111715310915415E-3</v>
      </c>
      <c r="U8" s="269">
        <v>9309</v>
      </c>
      <c r="V8" s="295">
        <v>140</v>
      </c>
      <c r="W8" s="270">
        <v>1.5268840658741345E-2</v>
      </c>
      <c r="X8" s="269">
        <v>2822</v>
      </c>
      <c r="Y8" s="295">
        <v>0</v>
      </c>
      <c r="Z8" s="270">
        <v>0</v>
      </c>
      <c r="AA8" s="269">
        <v>3587</v>
      </c>
      <c r="AB8" s="295">
        <v>544</v>
      </c>
      <c r="AC8" s="270">
        <v>0.17877094972067042</v>
      </c>
      <c r="AD8" s="269">
        <v>160</v>
      </c>
      <c r="AE8" s="295">
        <v>0</v>
      </c>
      <c r="AF8" s="270">
        <v>0</v>
      </c>
      <c r="AG8" s="269">
        <v>45197</v>
      </c>
      <c r="AH8" s="295">
        <v>-2413</v>
      </c>
      <c r="AI8" s="270">
        <v>-4.4184082752797171E-2</v>
      </c>
      <c r="AJ8" s="269">
        <v>6653</v>
      </c>
      <c r="AK8" s="295">
        <v>12</v>
      </c>
      <c r="AL8" s="270">
        <v>1.8069567836169753E-3</v>
      </c>
      <c r="AM8" s="269">
        <v>10461</v>
      </c>
      <c r="AN8" s="295">
        <v>-809</v>
      </c>
      <c r="AO8" s="270">
        <v>-7.1783496007098546E-2</v>
      </c>
      <c r="AP8" s="269">
        <v>17354</v>
      </c>
      <c r="AQ8" s="295">
        <v>-421</v>
      </c>
      <c r="AR8" s="270">
        <v>-2.3684950773558366E-2</v>
      </c>
      <c r="AS8" s="269">
        <v>218</v>
      </c>
      <c r="AT8" s="295">
        <v>0</v>
      </c>
      <c r="AU8" s="270">
        <v>0</v>
      </c>
      <c r="AV8" s="269">
        <v>6819</v>
      </c>
      <c r="AW8" s="295">
        <v>-471</v>
      </c>
      <c r="AX8" s="270">
        <v>-6.4609053497942437E-2</v>
      </c>
      <c r="AY8" s="269">
        <v>1825</v>
      </c>
      <c r="AZ8" s="295">
        <v>-568</v>
      </c>
      <c r="BA8" s="270">
        <v>-0.23735896364396158</v>
      </c>
      <c r="BB8" s="269">
        <v>1424</v>
      </c>
      <c r="BC8" s="295">
        <v>0</v>
      </c>
      <c r="BD8" s="270">
        <v>0</v>
      </c>
      <c r="BE8" s="269">
        <v>345</v>
      </c>
      <c r="BF8" s="295">
        <v>4</v>
      </c>
      <c r="BG8" s="270">
        <v>1.1730205278592365E-2</v>
      </c>
      <c r="BH8" s="269">
        <v>98</v>
      </c>
      <c r="BI8" s="295">
        <v>0</v>
      </c>
      <c r="BJ8" s="270">
        <v>0</v>
      </c>
      <c r="BK8" s="269">
        <v>102512</v>
      </c>
      <c r="BL8" s="295">
        <v>37111</v>
      </c>
      <c r="BM8" s="270">
        <v>0.52957567072685285</v>
      </c>
      <c r="BN8" s="269">
        <v>543</v>
      </c>
      <c r="BO8" s="295">
        <v>-1</v>
      </c>
      <c r="BP8" s="270">
        <v>0</v>
      </c>
      <c r="BQ8" s="269">
        <v>1062</v>
      </c>
      <c r="BR8" s="295">
        <v>-22</v>
      </c>
      <c r="BS8" s="270">
        <v>-1.939058171745156E-2</v>
      </c>
    </row>
    <row r="9" spans="1:71" s="4" customFormat="1" x14ac:dyDescent="0.25">
      <c r="A9" s="27"/>
      <c r="B9" s="272" t="s">
        <v>40</v>
      </c>
      <c r="C9" s="273">
        <v>66119</v>
      </c>
      <c r="D9" s="276">
        <v>6788</v>
      </c>
      <c r="E9" s="296">
        <v>0.11440899361210843</v>
      </c>
      <c r="F9" s="275">
        <v>35103</v>
      </c>
      <c r="G9" s="276">
        <v>734</v>
      </c>
      <c r="H9" s="296">
        <v>2.1356454944863046E-2</v>
      </c>
      <c r="I9" s="275">
        <v>335</v>
      </c>
      <c r="J9" s="276">
        <v>0</v>
      </c>
      <c r="K9" s="296">
        <v>0</v>
      </c>
      <c r="L9" s="275">
        <v>967</v>
      </c>
      <c r="M9" s="276">
        <v>0</v>
      </c>
      <c r="N9" s="296">
        <v>0</v>
      </c>
      <c r="O9" s="275">
        <v>3479</v>
      </c>
      <c r="P9" s="276">
        <v>0</v>
      </c>
      <c r="Q9" s="296">
        <v>0</v>
      </c>
      <c r="R9" s="275">
        <v>20386</v>
      </c>
      <c r="S9" s="276">
        <v>190</v>
      </c>
      <c r="T9" s="296">
        <v>9.4078035254505643E-3</v>
      </c>
      <c r="U9" s="275">
        <v>6760</v>
      </c>
      <c r="V9" s="276">
        <v>0</v>
      </c>
      <c r="W9" s="296">
        <v>0</v>
      </c>
      <c r="X9" s="275">
        <v>1062</v>
      </c>
      <c r="Y9" s="276">
        <v>0</v>
      </c>
      <c r="Z9" s="296">
        <v>0</v>
      </c>
      <c r="AA9" s="275">
        <v>2114</v>
      </c>
      <c r="AB9" s="276">
        <v>544</v>
      </c>
      <c r="AC9" s="296">
        <v>0.34649681528662413</v>
      </c>
      <c r="AD9" s="275">
        <v>0</v>
      </c>
      <c r="AE9" s="276">
        <v>0</v>
      </c>
      <c r="AF9" s="296" t="s">
        <v>212</v>
      </c>
      <c r="AG9" s="275">
        <v>11767</v>
      </c>
      <c r="AH9" s="276">
        <v>-596</v>
      </c>
      <c r="AI9" s="296">
        <v>-4.8208363665776965E-2</v>
      </c>
      <c r="AJ9" s="275">
        <v>1160</v>
      </c>
      <c r="AK9" s="276">
        <v>12</v>
      </c>
      <c r="AL9" s="296">
        <v>1.0452961672473782E-2</v>
      </c>
      <c r="AM9" s="275">
        <v>3808</v>
      </c>
      <c r="AN9" s="276">
        <v>-608</v>
      </c>
      <c r="AO9" s="296">
        <v>-0.1376811594202898</v>
      </c>
      <c r="AP9" s="275">
        <v>3406</v>
      </c>
      <c r="AQ9" s="276">
        <v>0</v>
      </c>
      <c r="AR9" s="296">
        <v>0</v>
      </c>
      <c r="AS9" s="275">
        <v>0</v>
      </c>
      <c r="AT9" s="276">
        <v>0</v>
      </c>
      <c r="AU9" s="296" t="s">
        <v>212</v>
      </c>
      <c r="AV9" s="275">
        <v>2772</v>
      </c>
      <c r="AW9" s="276">
        <v>0</v>
      </c>
      <c r="AX9" s="296">
        <v>0</v>
      </c>
      <c r="AY9" s="275">
        <v>265</v>
      </c>
      <c r="AZ9" s="276">
        <v>0</v>
      </c>
      <c r="BA9" s="296">
        <v>0</v>
      </c>
      <c r="BB9" s="275">
        <v>330</v>
      </c>
      <c r="BC9" s="276">
        <v>0</v>
      </c>
      <c r="BD9" s="296">
        <v>0</v>
      </c>
      <c r="BE9" s="275">
        <v>4</v>
      </c>
      <c r="BF9" s="276">
        <v>0</v>
      </c>
      <c r="BG9" s="296">
        <v>0</v>
      </c>
      <c r="BH9" s="275">
        <v>22</v>
      </c>
      <c r="BI9" s="276">
        <v>0</v>
      </c>
      <c r="BJ9" s="296">
        <v>0</v>
      </c>
      <c r="BK9" s="275">
        <v>19213</v>
      </c>
      <c r="BL9" s="276">
        <v>6652</v>
      </c>
      <c r="BM9" s="296">
        <v>0.63043478260869557</v>
      </c>
      <c r="BN9" s="275">
        <v>22</v>
      </c>
      <c r="BO9" s="276">
        <v>0</v>
      </c>
      <c r="BP9" s="296">
        <v>0</v>
      </c>
      <c r="BQ9" s="275">
        <v>14</v>
      </c>
      <c r="BR9" s="276">
        <v>-2</v>
      </c>
      <c r="BS9" s="296">
        <v>-0.125</v>
      </c>
    </row>
    <row r="10" spans="1:71" s="4" customFormat="1" x14ac:dyDescent="0.25">
      <c r="A10" s="27"/>
      <c r="B10" s="272" t="s">
        <v>317</v>
      </c>
      <c r="C10" s="273">
        <v>317</v>
      </c>
      <c r="D10" s="276">
        <v>116</v>
      </c>
      <c r="E10" s="296">
        <v>0.57711442786069655</v>
      </c>
      <c r="F10" s="275">
        <v>0</v>
      </c>
      <c r="G10" s="276">
        <v>0</v>
      </c>
      <c r="H10" s="296" t="s">
        <v>212</v>
      </c>
      <c r="I10" s="275">
        <v>0</v>
      </c>
      <c r="J10" s="276">
        <v>0</v>
      </c>
      <c r="K10" s="296" t="s">
        <v>212</v>
      </c>
      <c r="L10" s="275">
        <v>0</v>
      </c>
      <c r="M10" s="276">
        <v>0</v>
      </c>
      <c r="N10" s="296" t="s">
        <v>212</v>
      </c>
      <c r="O10" s="275">
        <v>0</v>
      </c>
      <c r="P10" s="276">
        <v>0</v>
      </c>
      <c r="Q10" s="296" t="s">
        <v>212</v>
      </c>
      <c r="R10" s="275">
        <v>0</v>
      </c>
      <c r="S10" s="276">
        <v>0</v>
      </c>
      <c r="T10" s="296" t="s">
        <v>212</v>
      </c>
      <c r="U10" s="275">
        <v>0</v>
      </c>
      <c r="V10" s="276">
        <v>0</v>
      </c>
      <c r="W10" s="296" t="s">
        <v>212</v>
      </c>
      <c r="X10" s="275">
        <v>0</v>
      </c>
      <c r="Y10" s="276">
        <v>0</v>
      </c>
      <c r="Z10" s="296" t="s">
        <v>212</v>
      </c>
      <c r="AA10" s="275">
        <v>0</v>
      </c>
      <c r="AB10" s="276">
        <v>0</v>
      </c>
      <c r="AC10" s="296" t="s">
        <v>212</v>
      </c>
      <c r="AD10" s="275">
        <v>0</v>
      </c>
      <c r="AE10" s="276">
        <v>0</v>
      </c>
      <c r="AF10" s="296" t="s">
        <v>212</v>
      </c>
      <c r="AG10" s="275">
        <v>0</v>
      </c>
      <c r="AH10" s="276">
        <v>0</v>
      </c>
      <c r="AI10" s="296" t="s">
        <v>212</v>
      </c>
      <c r="AJ10" s="275">
        <v>0</v>
      </c>
      <c r="AK10" s="276">
        <v>0</v>
      </c>
      <c r="AL10" s="296" t="s">
        <v>212</v>
      </c>
      <c r="AM10" s="275">
        <v>0</v>
      </c>
      <c r="AN10" s="276">
        <v>0</v>
      </c>
      <c r="AO10" s="296" t="s">
        <v>212</v>
      </c>
      <c r="AP10" s="275">
        <v>0</v>
      </c>
      <c r="AQ10" s="276">
        <v>0</v>
      </c>
      <c r="AR10" s="296" t="s">
        <v>212</v>
      </c>
      <c r="AS10" s="275">
        <v>0</v>
      </c>
      <c r="AT10" s="276">
        <v>0</v>
      </c>
      <c r="AU10" s="296" t="s">
        <v>212</v>
      </c>
      <c r="AV10" s="275">
        <v>0</v>
      </c>
      <c r="AW10" s="276">
        <v>0</v>
      </c>
      <c r="AX10" s="296" t="s">
        <v>212</v>
      </c>
      <c r="AY10" s="275">
        <v>0</v>
      </c>
      <c r="AZ10" s="276">
        <v>0</v>
      </c>
      <c r="BA10" s="296" t="s">
        <v>212</v>
      </c>
      <c r="BB10" s="275">
        <v>0</v>
      </c>
      <c r="BC10" s="276">
        <v>0</v>
      </c>
      <c r="BD10" s="296" t="s">
        <v>212</v>
      </c>
      <c r="BE10" s="275">
        <v>0</v>
      </c>
      <c r="BF10" s="276">
        <v>0</v>
      </c>
      <c r="BG10" s="296" t="s">
        <v>212</v>
      </c>
      <c r="BH10" s="275">
        <v>0</v>
      </c>
      <c r="BI10" s="276">
        <v>0</v>
      </c>
      <c r="BJ10" s="296" t="s">
        <v>212</v>
      </c>
      <c r="BK10" s="275">
        <v>300</v>
      </c>
      <c r="BL10" s="276">
        <v>116</v>
      </c>
      <c r="BM10" s="296">
        <v>0.41116995666827161</v>
      </c>
      <c r="BN10" s="275">
        <v>0</v>
      </c>
      <c r="BO10" s="276">
        <v>0</v>
      </c>
      <c r="BP10" s="296" t="s">
        <v>212</v>
      </c>
      <c r="BQ10" s="275">
        <v>17</v>
      </c>
      <c r="BR10" s="276">
        <v>0</v>
      </c>
      <c r="BS10" s="296">
        <v>0</v>
      </c>
    </row>
    <row r="11" spans="1:71" s="4" customFormat="1" x14ac:dyDescent="0.25">
      <c r="A11" s="27"/>
      <c r="B11" s="272" t="s">
        <v>318</v>
      </c>
      <c r="C11" s="273">
        <v>3045</v>
      </c>
      <c r="D11" s="276">
        <v>850</v>
      </c>
      <c r="E11" s="296">
        <v>0.38724373576309801</v>
      </c>
      <c r="F11" s="275">
        <v>18</v>
      </c>
      <c r="G11" s="276">
        <v>0</v>
      </c>
      <c r="H11" s="296">
        <v>0</v>
      </c>
      <c r="I11" s="275">
        <v>0</v>
      </c>
      <c r="J11" s="276">
        <v>0</v>
      </c>
      <c r="K11" s="296" t="s">
        <v>212</v>
      </c>
      <c r="L11" s="275">
        <v>18</v>
      </c>
      <c r="M11" s="276">
        <v>0</v>
      </c>
      <c r="N11" s="296">
        <v>0</v>
      </c>
      <c r="O11" s="275">
        <v>0</v>
      </c>
      <c r="P11" s="276">
        <v>0</v>
      </c>
      <c r="Q11" s="296" t="s">
        <v>212</v>
      </c>
      <c r="R11" s="275">
        <v>0</v>
      </c>
      <c r="S11" s="276">
        <v>0</v>
      </c>
      <c r="T11" s="296" t="s">
        <v>212</v>
      </c>
      <c r="U11" s="275">
        <v>0</v>
      </c>
      <c r="V11" s="276">
        <v>0</v>
      </c>
      <c r="W11" s="296" t="s">
        <v>212</v>
      </c>
      <c r="X11" s="275">
        <v>0</v>
      </c>
      <c r="Y11" s="276">
        <v>0</v>
      </c>
      <c r="Z11" s="296" t="s">
        <v>212</v>
      </c>
      <c r="AA11" s="275">
        <v>0</v>
      </c>
      <c r="AB11" s="276">
        <v>0</v>
      </c>
      <c r="AC11" s="296" t="s">
        <v>212</v>
      </c>
      <c r="AD11" s="275">
        <v>0</v>
      </c>
      <c r="AE11" s="276">
        <v>0</v>
      </c>
      <c r="AF11" s="296" t="s">
        <v>212</v>
      </c>
      <c r="AG11" s="275">
        <v>24</v>
      </c>
      <c r="AH11" s="276">
        <v>0</v>
      </c>
      <c r="AI11" s="296">
        <v>0</v>
      </c>
      <c r="AJ11" s="275">
        <v>0</v>
      </c>
      <c r="AK11" s="276">
        <v>0</v>
      </c>
      <c r="AL11" s="296" t="s">
        <v>212</v>
      </c>
      <c r="AM11" s="275">
        <v>0</v>
      </c>
      <c r="AN11" s="276">
        <v>0</v>
      </c>
      <c r="AO11" s="296" t="s">
        <v>212</v>
      </c>
      <c r="AP11" s="275">
        <v>0</v>
      </c>
      <c r="AQ11" s="276">
        <v>0</v>
      </c>
      <c r="AR11" s="296" t="s">
        <v>212</v>
      </c>
      <c r="AS11" s="275">
        <v>0</v>
      </c>
      <c r="AT11" s="276">
        <v>0</v>
      </c>
      <c r="AU11" s="296" t="s">
        <v>212</v>
      </c>
      <c r="AV11" s="275">
        <v>0</v>
      </c>
      <c r="AW11" s="276">
        <v>0</v>
      </c>
      <c r="AX11" s="296" t="s">
        <v>212</v>
      </c>
      <c r="AY11" s="275">
        <v>0</v>
      </c>
      <c r="AZ11" s="276">
        <v>0</v>
      </c>
      <c r="BA11" s="296" t="s">
        <v>212</v>
      </c>
      <c r="BB11" s="275">
        <v>0</v>
      </c>
      <c r="BC11" s="276">
        <v>0</v>
      </c>
      <c r="BD11" s="296" t="s">
        <v>212</v>
      </c>
      <c r="BE11" s="275">
        <v>4</v>
      </c>
      <c r="BF11" s="276">
        <v>0</v>
      </c>
      <c r="BG11" s="296">
        <v>0</v>
      </c>
      <c r="BH11" s="275">
        <v>20</v>
      </c>
      <c r="BI11" s="276">
        <v>0</v>
      </c>
      <c r="BJ11" s="296" t="s">
        <v>212</v>
      </c>
      <c r="BK11" s="275">
        <v>2931</v>
      </c>
      <c r="BL11" s="276">
        <v>854</v>
      </c>
      <c r="BM11" s="296">
        <v>0.49812375836950928</v>
      </c>
      <c r="BN11" s="275">
        <v>0</v>
      </c>
      <c r="BO11" s="276">
        <v>0</v>
      </c>
      <c r="BP11" s="296" t="s">
        <v>212</v>
      </c>
      <c r="BQ11" s="275">
        <v>72</v>
      </c>
      <c r="BR11" s="276">
        <v>-4</v>
      </c>
      <c r="BS11" s="296">
        <v>-5.2631578947368474E-2</v>
      </c>
    </row>
    <row r="12" spans="1:71" s="4" customFormat="1" x14ac:dyDescent="0.25">
      <c r="A12" s="27"/>
      <c r="B12" s="272" t="s">
        <v>41</v>
      </c>
      <c r="C12" s="273">
        <v>57881</v>
      </c>
      <c r="D12" s="276">
        <v>5532</v>
      </c>
      <c r="E12" s="296">
        <v>0.10567537106726022</v>
      </c>
      <c r="F12" s="275">
        <v>16748</v>
      </c>
      <c r="G12" s="276">
        <v>22</v>
      </c>
      <c r="H12" s="296">
        <v>1.3153174698075087E-3</v>
      </c>
      <c r="I12" s="275">
        <v>190</v>
      </c>
      <c r="J12" s="276">
        <v>0</v>
      </c>
      <c r="K12" s="296">
        <v>0</v>
      </c>
      <c r="L12" s="275">
        <v>96</v>
      </c>
      <c r="M12" s="276">
        <v>0</v>
      </c>
      <c r="N12" s="296">
        <v>0</v>
      </c>
      <c r="O12" s="275">
        <v>3502</v>
      </c>
      <c r="P12" s="276">
        <v>-116</v>
      </c>
      <c r="Q12" s="296">
        <v>-3.2061912658927549E-2</v>
      </c>
      <c r="R12" s="275">
        <v>12425</v>
      </c>
      <c r="S12" s="276">
        <v>-2</v>
      </c>
      <c r="T12" s="296">
        <v>-1.6093988895149458E-4</v>
      </c>
      <c r="U12" s="275">
        <v>258</v>
      </c>
      <c r="V12" s="276">
        <v>140</v>
      </c>
      <c r="W12" s="296">
        <v>1.1864406779661016</v>
      </c>
      <c r="X12" s="275">
        <v>0</v>
      </c>
      <c r="Y12" s="276">
        <v>0</v>
      </c>
      <c r="Z12" s="296" t="s">
        <v>212</v>
      </c>
      <c r="AA12" s="275">
        <v>277</v>
      </c>
      <c r="AB12" s="276">
        <v>0</v>
      </c>
      <c r="AC12" s="296">
        <v>0</v>
      </c>
      <c r="AD12" s="275">
        <v>0</v>
      </c>
      <c r="AE12" s="276">
        <v>0</v>
      </c>
      <c r="AF12" s="296" t="s">
        <v>212</v>
      </c>
      <c r="AG12" s="275">
        <v>20716</v>
      </c>
      <c r="AH12" s="276">
        <v>-1248</v>
      </c>
      <c r="AI12" s="296">
        <v>-5.6820251320342408E-2</v>
      </c>
      <c r="AJ12" s="275">
        <v>2905</v>
      </c>
      <c r="AK12" s="276">
        <v>0</v>
      </c>
      <c r="AL12" s="296">
        <v>0</v>
      </c>
      <c r="AM12" s="275">
        <v>4298</v>
      </c>
      <c r="AN12" s="276">
        <v>-209</v>
      </c>
      <c r="AO12" s="296">
        <v>-4.637230974040385E-2</v>
      </c>
      <c r="AP12" s="275">
        <v>9610</v>
      </c>
      <c r="AQ12" s="276">
        <v>0</v>
      </c>
      <c r="AR12" s="296">
        <v>0</v>
      </c>
      <c r="AS12" s="275">
        <v>218</v>
      </c>
      <c r="AT12" s="276">
        <v>0</v>
      </c>
      <c r="AU12" s="296">
        <v>0</v>
      </c>
      <c r="AV12" s="275">
        <v>2871</v>
      </c>
      <c r="AW12" s="276">
        <v>-471</v>
      </c>
      <c r="AX12" s="296">
        <v>-0.14093357271095153</v>
      </c>
      <c r="AY12" s="275">
        <v>814</v>
      </c>
      <c r="AZ12" s="276">
        <v>-568</v>
      </c>
      <c r="BA12" s="296">
        <v>-0.41099855282199715</v>
      </c>
      <c r="BB12" s="275">
        <v>0</v>
      </c>
      <c r="BC12" s="276">
        <v>0</v>
      </c>
      <c r="BD12" s="296" t="s">
        <v>212</v>
      </c>
      <c r="BE12" s="275">
        <v>0</v>
      </c>
      <c r="BF12" s="276">
        <v>0</v>
      </c>
      <c r="BG12" s="296" t="s">
        <v>212</v>
      </c>
      <c r="BH12" s="275">
        <v>0</v>
      </c>
      <c r="BI12" s="276">
        <v>0</v>
      </c>
      <c r="BJ12" s="296" t="s">
        <v>212</v>
      </c>
      <c r="BK12" s="275">
        <v>20361</v>
      </c>
      <c r="BL12" s="276">
        <v>6770</v>
      </c>
      <c r="BM12" s="296">
        <v>0.79894179894179884</v>
      </c>
      <c r="BN12" s="275">
        <v>12</v>
      </c>
      <c r="BO12" s="276">
        <v>0</v>
      </c>
      <c r="BP12" s="296">
        <v>0</v>
      </c>
      <c r="BQ12" s="275">
        <v>44</v>
      </c>
      <c r="BR12" s="276">
        <v>-12</v>
      </c>
      <c r="BS12" s="296">
        <v>-0.2142857142857143</v>
      </c>
    </row>
    <row r="13" spans="1:71" s="4" customFormat="1" x14ac:dyDescent="0.25">
      <c r="A13" s="29"/>
      <c r="B13" s="272" t="s">
        <v>319</v>
      </c>
      <c r="C13" s="273">
        <v>618</v>
      </c>
      <c r="D13" s="276">
        <v>151</v>
      </c>
      <c r="E13" s="296">
        <v>0.32334047109207709</v>
      </c>
      <c r="F13" s="275">
        <v>234</v>
      </c>
      <c r="G13" s="276">
        <v>0</v>
      </c>
      <c r="H13" s="296">
        <v>0</v>
      </c>
      <c r="I13" s="275">
        <v>0</v>
      </c>
      <c r="J13" s="276">
        <v>0</v>
      </c>
      <c r="K13" s="296" t="s">
        <v>212</v>
      </c>
      <c r="L13" s="275">
        <v>0</v>
      </c>
      <c r="M13" s="276">
        <v>0</v>
      </c>
      <c r="N13" s="296" t="s">
        <v>212</v>
      </c>
      <c r="O13" s="275">
        <v>0</v>
      </c>
      <c r="P13" s="276">
        <v>0</v>
      </c>
      <c r="Q13" s="296" t="s">
        <v>212</v>
      </c>
      <c r="R13" s="275">
        <v>0</v>
      </c>
      <c r="S13" s="276">
        <v>0</v>
      </c>
      <c r="T13" s="296" t="s">
        <v>212</v>
      </c>
      <c r="U13" s="275">
        <v>0</v>
      </c>
      <c r="V13" s="276">
        <v>0</v>
      </c>
      <c r="W13" s="296" t="s">
        <v>212</v>
      </c>
      <c r="X13" s="275">
        <v>0</v>
      </c>
      <c r="Y13" s="276">
        <v>0</v>
      </c>
      <c r="Z13" s="296" t="s">
        <v>212</v>
      </c>
      <c r="AA13" s="275">
        <v>234</v>
      </c>
      <c r="AB13" s="276">
        <v>0</v>
      </c>
      <c r="AC13" s="296">
        <v>0</v>
      </c>
      <c r="AD13" s="275">
        <v>0</v>
      </c>
      <c r="AE13" s="276">
        <v>0</v>
      </c>
      <c r="AF13" s="296" t="s">
        <v>212</v>
      </c>
      <c r="AG13" s="275">
        <v>0</v>
      </c>
      <c r="AH13" s="276">
        <v>0</v>
      </c>
      <c r="AI13" s="296" t="s">
        <v>212</v>
      </c>
      <c r="AJ13" s="275">
        <v>0</v>
      </c>
      <c r="AK13" s="276">
        <v>0</v>
      </c>
      <c r="AL13" s="296" t="s">
        <v>212</v>
      </c>
      <c r="AM13" s="275">
        <v>0</v>
      </c>
      <c r="AN13" s="276">
        <v>0</v>
      </c>
      <c r="AO13" s="296" t="s">
        <v>212</v>
      </c>
      <c r="AP13" s="275">
        <v>0</v>
      </c>
      <c r="AQ13" s="276">
        <v>0</v>
      </c>
      <c r="AR13" s="296" t="s">
        <v>212</v>
      </c>
      <c r="AS13" s="275">
        <v>0</v>
      </c>
      <c r="AT13" s="276">
        <v>0</v>
      </c>
      <c r="AU13" s="296" t="s">
        <v>212</v>
      </c>
      <c r="AV13" s="275">
        <v>0</v>
      </c>
      <c r="AW13" s="276">
        <v>0</v>
      </c>
      <c r="AX13" s="296" t="s">
        <v>212</v>
      </c>
      <c r="AY13" s="275">
        <v>0</v>
      </c>
      <c r="AZ13" s="276">
        <v>0</v>
      </c>
      <c r="BA13" s="296" t="s">
        <v>212</v>
      </c>
      <c r="BB13" s="275">
        <v>0</v>
      </c>
      <c r="BC13" s="276">
        <v>0</v>
      </c>
      <c r="BD13" s="296" t="s">
        <v>212</v>
      </c>
      <c r="BE13" s="275">
        <v>0</v>
      </c>
      <c r="BF13" s="276">
        <v>0</v>
      </c>
      <c r="BG13" s="296" t="s">
        <v>212</v>
      </c>
      <c r="BH13" s="275">
        <v>0</v>
      </c>
      <c r="BI13" s="276">
        <v>0</v>
      </c>
      <c r="BJ13" s="296" t="s">
        <v>212</v>
      </c>
      <c r="BK13" s="275">
        <v>340</v>
      </c>
      <c r="BL13" s="276">
        <v>151</v>
      </c>
      <c r="BM13" s="296">
        <v>0.84905660377358494</v>
      </c>
      <c r="BN13" s="275">
        <v>0</v>
      </c>
      <c r="BO13" s="276">
        <v>0</v>
      </c>
      <c r="BP13" s="296" t="s">
        <v>212</v>
      </c>
      <c r="BQ13" s="275">
        <v>44</v>
      </c>
      <c r="BR13" s="276">
        <v>0</v>
      </c>
      <c r="BS13" s="296">
        <v>0</v>
      </c>
    </row>
    <row r="14" spans="1:71" s="4" customFormat="1" x14ac:dyDescent="0.25">
      <c r="A14" s="29"/>
      <c r="B14" s="272" t="s">
        <v>320</v>
      </c>
      <c r="C14" s="273">
        <v>2396</v>
      </c>
      <c r="D14" s="276">
        <v>627</v>
      </c>
      <c r="E14" s="296">
        <v>0.35443753533069522</v>
      </c>
      <c r="F14" s="275">
        <v>986</v>
      </c>
      <c r="G14" s="276">
        <v>0</v>
      </c>
      <c r="H14" s="296">
        <v>0</v>
      </c>
      <c r="I14" s="275">
        <v>0</v>
      </c>
      <c r="J14" s="276">
        <v>0</v>
      </c>
      <c r="K14" s="296" t="s">
        <v>212</v>
      </c>
      <c r="L14" s="275">
        <v>0</v>
      </c>
      <c r="M14" s="276">
        <v>0</v>
      </c>
      <c r="N14" s="296" t="s">
        <v>212</v>
      </c>
      <c r="O14" s="275">
        <v>180</v>
      </c>
      <c r="P14" s="276">
        <v>0</v>
      </c>
      <c r="Q14" s="296">
        <v>0</v>
      </c>
      <c r="R14" s="275">
        <v>806</v>
      </c>
      <c r="S14" s="276">
        <v>0</v>
      </c>
      <c r="T14" s="296">
        <v>0</v>
      </c>
      <c r="U14" s="275">
        <v>0</v>
      </c>
      <c r="V14" s="276">
        <v>0</v>
      </c>
      <c r="W14" s="296" t="s">
        <v>212</v>
      </c>
      <c r="X14" s="275">
        <v>0</v>
      </c>
      <c r="Y14" s="276">
        <v>0</v>
      </c>
      <c r="Z14" s="296" t="s">
        <v>212</v>
      </c>
      <c r="AA14" s="275">
        <v>0</v>
      </c>
      <c r="AB14" s="276">
        <v>0</v>
      </c>
      <c r="AC14" s="296" t="s">
        <v>212</v>
      </c>
      <c r="AD14" s="275">
        <v>0</v>
      </c>
      <c r="AE14" s="276">
        <v>0</v>
      </c>
      <c r="AF14" s="296" t="s">
        <v>212</v>
      </c>
      <c r="AG14" s="275">
        <v>35</v>
      </c>
      <c r="AH14" s="276">
        <v>0</v>
      </c>
      <c r="AI14" s="296">
        <v>0</v>
      </c>
      <c r="AJ14" s="275">
        <v>0</v>
      </c>
      <c r="AK14" s="276">
        <v>0</v>
      </c>
      <c r="AL14" s="296" t="s">
        <v>212</v>
      </c>
      <c r="AM14" s="275">
        <v>30</v>
      </c>
      <c r="AN14" s="276">
        <v>0</v>
      </c>
      <c r="AO14" s="296">
        <v>0</v>
      </c>
      <c r="AP14" s="275">
        <v>0</v>
      </c>
      <c r="AQ14" s="276">
        <v>0</v>
      </c>
      <c r="AR14" s="296" t="s">
        <v>212</v>
      </c>
      <c r="AS14" s="275">
        <v>0</v>
      </c>
      <c r="AT14" s="276">
        <v>0</v>
      </c>
      <c r="AU14" s="296" t="s">
        <v>212</v>
      </c>
      <c r="AV14" s="275">
        <v>0</v>
      </c>
      <c r="AW14" s="276">
        <v>0</v>
      </c>
      <c r="AX14" s="296" t="s">
        <v>212</v>
      </c>
      <c r="AY14" s="275">
        <v>0</v>
      </c>
      <c r="AZ14" s="276">
        <v>0</v>
      </c>
      <c r="BA14" s="296" t="s">
        <v>212</v>
      </c>
      <c r="BB14" s="275">
        <v>0</v>
      </c>
      <c r="BC14" s="276">
        <v>0</v>
      </c>
      <c r="BD14" s="296" t="s">
        <v>212</v>
      </c>
      <c r="BE14" s="275">
        <v>5</v>
      </c>
      <c r="BF14" s="276">
        <v>0</v>
      </c>
      <c r="BG14" s="296">
        <v>0</v>
      </c>
      <c r="BH14" s="275">
        <v>0</v>
      </c>
      <c r="BI14" s="276">
        <v>0</v>
      </c>
      <c r="BJ14" s="296" t="s">
        <v>212</v>
      </c>
      <c r="BK14" s="275">
        <v>1372</v>
      </c>
      <c r="BL14" s="276">
        <v>630</v>
      </c>
      <c r="BM14" s="296">
        <v>0.78191489361702127</v>
      </c>
      <c r="BN14" s="275">
        <v>0</v>
      </c>
      <c r="BO14" s="276">
        <v>0</v>
      </c>
      <c r="BP14" s="296" t="s">
        <v>212</v>
      </c>
      <c r="BQ14" s="275">
        <v>3</v>
      </c>
      <c r="BR14" s="276">
        <v>-3</v>
      </c>
      <c r="BS14" s="296">
        <v>-0.5</v>
      </c>
    </row>
    <row r="15" spans="1:71" s="4" customFormat="1" x14ac:dyDescent="0.25">
      <c r="A15" s="29"/>
      <c r="B15" s="272" t="s">
        <v>321</v>
      </c>
      <c r="C15" s="273">
        <v>386</v>
      </c>
      <c r="D15" s="276">
        <v>147</v>
      </c>
      <c r="E15" s="296">
        <v>0.61506276150627626</v>
      </c>
      <c r="F15" s="275">
        <v>0</v>
      </c>
      <c r="G15" s="276">
        <v>0</v>
      </c>
      <c r="H15" s="296" t="s">
        <v>212</v>
      </c>
      <c r="I15" s="275">
        <v>0</v>
      </c>
      <c r="J15" s="276">
        <v>0</v>
      </c>
      <c r="K15" s="296" t="s">
        <v>212</v>
      </c>
      <c r="L15" s="275">
        <v>0</v>
      </c>
      <c r="M15" s="276">
        <v>0</v>
      </c>
      <c r="N15" s="296" t="s">
        <v>212</v>
      </c>
      <c r="O15" s="275">
        <v>0</v>
      </c>
      <c r="P15" s="276">
        <v>0</v>
      </c>
      <c r="Q15" s="296" t="s">
        <v>212</v>
      </c>
      <c r="R15" s="275">
        <v>0</v>
      </c>
      <c r="S15" s="276">
        <v>0</v>
      </c>
      <c r="T15" s="296" t="s">
        <v>212</v>
      </c>
      <c r="U15" s="275">
        <v>0</v>
      </c>
      <c r="V15" s="276">
        <v>0</v>
      </c>
      <c r="W15" s="296" t="s">
        <v>212</v>
      </c>
      <c r="X15" s="275">
        <v>0</v>
      </c>
      <c r="Y15" s="276">
        <v>0</v>
      </c>
      <c r="Z15" s="296" t="s">
        <v>212</v>
      </c>
      <c r="AA15" s="275">
        <v>0</v>
      </c>
      <c r="AB15" s="276">
        <v>0</v>
      </c>
      <c r="AC15" s="296" t="s">
        <v>212</v>
      </c>
      <c r="AD15" s="275">
        <v>0</v>
      </c>
      <c r="AE15" s="276">
        <v>0</v>
      </c>
      <c r="AF15" s="296" t="s">
        <v>212</v>
      </c>
      <c r="AG15" s="275">
        <v>4</v>
      </c>
      <c r="AH15" s="276">
        <v>0</v>
      </c>
      <c r="AI15" s="296">
        <v>0</v>
      </c>
      <c r="AJ15" s="275">
        <v>0</v>
      </c>
      <c r="AK15" s="276">
        <v>0</v>
      </c>
      <c r="AL15" s="296" t="s">
        <v>212</v>
      </c>
      <c r="AM15" s="275">
        <v>0</v>
      </c>
      <c r="AN15" s="276">
        <v>0</v>
      </c>
      <c r="AO15" s="296" t="s">
        <v>212</v>
      </c>
      <c r="AP15" s="275">
        <v>0</v>
      </c>
      <c r="AQ15" s="276">
        <v>0</v>
      </c>
      <c r="AR15" s="296" t="s">
        <v>212</v>
      </c>
      <c r="AS15" s="275">
        <v>0</v>
      </c>
      <c r="AT15" s="276">
        <v>0</v>
      </c>
      <c r="AU15" s="296" t="s">
        <v>212</v>
      </c>
      <c r="AV15" s="275">
        <v>0</v>
      </c>
      <c r="AW15" s="276">
        <v>0</v>
      </c>
      <c r="AX15" s="296" t="s">
        <v>212</v>
      </c>
      <c r="AY15" s="275">
        <v>0</v>
      </c>
      <c r="AZ15" s="276">
        <v>0</v>
      </c>
      <c r="BA15" s="296" t="s">
        <v>212</v>
      </c>
      <c r="BB15" s="275">
        <v>0</v>
      </c>
      <c r="BC15" s="276">
        <v>0</v>
      </c>
      <c r="BD15" s="296" t="s">
        <v>212</v>
      </c>
      <c r="BE15" s="275">
        <v>4</v>
      </c>
      <c r="BF15" s="276">
        <v>0</v>
      </c>
      <c r="BG15" s="296">
        <v>0</v>
      </c>
      <c r="BH15" s="275">
        <v>0</v>
      </c>
      <c r="BI15" s="276">
        <v>0</v>
      </c>
      <c r="BJ15" s="296" t="s">
        <v>212</v>
      </c>
      <c r="BK15" s="275">
        <v>335</v>
      </c>
      <c r="BL15" s="276">
        <v>147</v>
      </c>
      <c r="BM15" s="296">
        <v>0.55192307692307696</v>
      </c>
      <c r="BN15" s="275">
        <v>0</v>
      </c>
      <c r="BO15" s="276">
        <v>0</v>
      </c>
      <c r="BP15" s="296" t="s">
        <v>212</v>
      </c>
      <c r="BQ15" s="275">
        <v>47</v>
      </c>
      <c r="BR15" s="276">
        <v>0</v>
      </c>
      <c r="BS15" s="296">
        <v>0</v>
      </c>
    </row>
    <row r="16" spans="1:71" s="4" customFormat="1" x14ac:dyDescent="0.25">
      <c r="A16" s="29"/>
      <c r="B16" s="272" t="s">
        <v>322</v>
      </c>
      <c r="C16" s="273">
        <v>1028</v>
      </c>
      <c r="D16" s="276">
        <v>287</v>
      </c>
      <c r="E16" s="296">
        <v>0.38731443994601888</v>
      </c>
      <c r="F16" s="275">
        <v>76</v>
      </c>
      <c r="G16" s="276">
        <v>0</v>
      </c>
      <c r="H16" s="296">
        <v>0</v>
      </c>
      <c r="I16" s="275">
        <v>6</v>
      </c>
      <c r="J16" s="276">
        <v>0</v>
      </c>
      <c r="K16" s="296">
        <v>0</v>
      </c>
      <c r="L16" s="275">
        <v>0</v>
      </c>
      <c r="M16" s="276">
        <v>0</v>
      </c>
      <c r="N16" s="296" t="s">
        <v>212</v>
      </c>
      <c r="O16" s="275">
        <v>0</v>
      </c>
      <c r="P16" s="276">
        <v>0</v>
      </c>
      <c r="Q16" s="296" t="s">
        <v>212</v>
      </c>
      <c r="R16" s="275">
        <v>40</v>
      </c>
      <c r="S16" s="276">
        <v>0</v>
      </c>
      <c r="T16" s="296">
        <v>0</v>
      </c>
      <c r="U16" s="275">
        <v>0</v>
      </c>
      <c r="V16" s="276">
        <v>0</v>
      </c>
      <c r="W16" s="296" t="s">
        <v>212</v>
      </c>
      <c r="X16" s="275">
        <v>0</v>
      </c>
      <c r="Y16" s="276">
        <v>0</v>
      </c>
      <c r="Z16" s="296" t="s">
        <v>212</v>
      </c>
      <c r="AA16" s="275">
        <v>0</v>
      </c>
      <c r="AB16" s="276">
        <v>0</v>
      </c>
      <c r="AC16" s="296" t="s">
        <v>212</v>
      </c>
      <c r="AD16" s="275">
        <v>30</v>
      </c>
      <c r="AE16" s="276">
        <v>0</v>
      </c>
      <c r="AF16" s="296">
        <v>0</v>
      </c>
      <c r="AG16" s="275">
        <v>30</v>
      </c>
      <c r="AH16" s="276">
        <v>0</v>
      </c>
      <c r="AI16" s="296">
        <v>0</v>
      </c>
      <c r="AJ16" s="275">
        <v>0</v>
      </c>
      <c r="AK16" s="276">
        <v>0</v>
      </c>
      <c r="AL16" s="296" t="s">
        <v>212</v>
      </c>
      <c r="AM16" s="275">
        <v>0</v>
      </c>
      <c r="AN16" s="276">
        <v>0</v>
      </c>
      <c r="AO16" s="296" t="s">
        <v>212</v>
      </c>
      <c r="AP16" s="275">
        <v>0</v>
      </c>
      <c r="AQ16" s="276">
        <v>0</v>
      </c>
      <c r="AR16" s="296" t="s">
        <v>212</v>
      </c>
      <c r="AS16" s="275">
        <v>0</v>
      </c>
      <c r="AT16" s="276">
        <v>0</v>
      </c>
      <c r="AU16" s="296" t="s">
        <v>212</v>
      </c>
      <c r="AV16" s="275">
        <v>0</v>
      </c>
      <c r="AW16" s="276">
        <v>0</v>
      </c>
      <c r="AX16" s="296" t="s">
        <v>212</v>
      </c>
      <c r="AY16" s="275">
        <v>0</v>
      </c>
      <c r="AZ16" s="276">
        <v>0</v>
      </c>
      <c r="BA16" s="296" t="s">
        <v>212</v>
      </c>
      <c r="BB16" s="275">
        <v>0</v>
      </c>
      <c r="BC16" s="276">
        <v>0</v>
      </c>
      <c r="BD16" s="296" t="s">
        <v>212</v>
      </c>
      <c r="BE16" s="275">
        <v>26</v>
      </c>
      <c r="BF16" s="276">
        <v>0</v>
      </c>
      <c r="BG16" s="296">
        <v>0</v>
      </c>
      <c r="BH16" s="275">
        <v>4</v>
      </c>
      <c r="BI16" s="276">
        <v>0</v>
      </c>
      <c r="BJ16" s="296" t="s">
        <v>212</v>
      </c>
      <c r="BK16" s="275">
        <v>807</v>
      </c>
      <c r="BL16" s="276">
        <v>287</v>
      </c>
      <c r="BM16" s="296">
        <v>0.43674808603718551</v>
      </c>
      <c r="BN16" s="275">
        <v>78</v>
      </c>
      <c r="BO16" s="276">
        <v>0</v>
      </c>
      <c r="BP16" s="296">
        <v>0</v>
      </c>
      <c r="BQ16" s="275">
        <v>37</v>
      </c>
      <c r="BR16" s="276">
        <v>0</v>
      </c>
      <c r="BS16" s="296">
        <v>0</v>
      </c>
    </row>
    <row r="17" spans="2:71" s="4" customFormat="1" x14ac:dyDescent="0.25">
      <c r="B17" s="272" t="s">
        <v>42</v>
      </c>
      <c r="C17" s="273">
        <v>9381</v>
      </c>
      <c r="D17" s="276">
        <v>2396</v>
      </c>
      <c r="E17" s="296">
        <v>0.34302075876879035</v>
      </c>
      <c r="F17" s="275">
        <v>930</v>
      </c>
      <c r="G17" s="276">
        <v>0</v>
      </c>
      <c r="H17" s="296">
        <v>0</v>
      </c>
      <c r="I17" s="275">
        <v>54</v>
      </c>
      <c r="J17" s="276">
        <v>0</v>
      </c>
      <c r="K17" s="296">
        <v>0</v>
      </c>
      <c r="L17" s="275">
        <v>84</v>
      </c>
      <c r="M17" s="276">
        <v>0</v>
      </c>
      <c r="N17" s="296">
        <v>0</v>
      </c>
      <c r="O17" s="275">
        <v>472</v>
      </c>
      <c r="P17" s="276">
        <v>0</v>
      </c>
      <c r="Q17" s="296">
        <v>0</v>
      </c>
      <c r="R17" s="275">
        <v>320</v>
      </c>
      <c r="S17" s="276">
        <v>0</v>
      </c>
      <c r="T17" s="296">
        <v>0</v>
      </c>
      <c r="U17" s="275">
        <v>0</v>
      </c>
      <c r="V17" s="276">
        <v>0</v>
      </c>
      <c r="W17" s="296" t="s">
        <v>212</v>
      </c>
      <c r="X17" s="275">
        <v>0</v>
      </c>
      <c r="Y17" s="276">
        <v>0</v>
      </c>
      <c r="Z17" s="296" t="s">
        <v>212</v>
      </c>
      <c r="AA17" s="275">
        <v>0</v>
      </c>
      <c r="AB17" s="276">
        <v>0</v>
      </c>
      <c r="AC17" s="296" t="s">
        <v>212</v>
      </c>
      <c r="AD17" s="275">
        <v>0</v>
      </c>
      <c r="AE17" s="276">
        <v>0</v>
      </c>
      <c r="AF17" s="296" t="s">
        <v>212</v>
      </c>
      <c r="AG17" s="275">
        <v>460</v>
      </c>
      <c r="AH17" s="276">
        <v>0</v>
      </c>
      <c r="AI17" s="296">
        <v>0</v>
      </c>
      <c r="AJ17" s="275">
        <v>124</v>
      </c>
      <c r="AK17" s="276">
        <v>0</v>
      </c>
      <c r="AL17" s="296">
        <v>0</v>
      </c>
      <c r="AM17" s="275">
        <v>211</v>
      </c>
      <c r="AN17" s="276">
        <v>0</v>
      </c>
      <c r="AO17" s="296">
        <v>0</v>
      </c>
      <c r="AP17" s="275">
        <v>0</v>
      </c>
      <c r="AQ17" s="276">
        <v>0</v>
      </c>
      <c r="AR17" s="296" t="s">
        <v>212</v>
      </c>
      <c r="AS17" s="275">
        <v>0</v>
      </c>
      <c r="AT17" s="276">
        <v>0</v>
      </c>
      <c r="AU17" s="296" t="s">
        <v>212</v>
      </c>
      <c r="AV17" s="275">
        <v>0</v>
      </c>
      <c r="AW17" s="276">
        <v>0</v>
      </c>
      <c r="AX17" s="296" t="s">
        <v>212</v>
      </c>
      <c r="AY17" s="275">
        <v>0</v>
      </c>
      <c r="AZ17" s="276">
        <v>0</v>
      </c>
      <c r="BA17" s="296" t="s">
        <v>212</v>
      </c>
      <c r="BB17" s="275">
        <v>0</v>
      </c>
      <c r="BC17" s="276">
        <v>0</v>
      </c>
      <c r="BD17" s="296" t="s">
        <v>212</v>
      </c>
      <c r="BE17" s="275">
        <v>119</v>
      </c>
      <c r="BF17" s="276">
        <v>0</v>
      </c>
      <c r="BG17" s="296">
        <v>0</v>
      </c>
      <c r="BH17" s="275">
        <v>6</v>
      </c>
      <c r="BI17" s="276">
        <v>0</v>
      </c>
      <c r="BJ17" s="296" t="s">
        <v>212</v>
      </c>
      <c r="BK17" s="275">
        <v>7882</v>
      </c>
      <c r="BL17" s="276">
        <v>2396</v>
      </c>
      <c r="BM17" s="296">
        <v>0.71962616822429903</v>
      </c>
      <c r="BN17" s="275">
        <v>42</v>
      </c>
      <c r="BO17" s="276">
        <v>0</v>
      </c>
      <c r="BP17" s="296">
        <v>0</v>
      </c>
      <c r="BQ17" s="275">
        <v>67</v>
      </c>
      <c r="BR17" s="276">
        <v>0</v>
      </c>
      <c r="BS17" s="296">
        <v>0</v>
      </c>
    </row>
    <row r="18" spans="2:71" s="4" customFormat="1" x14ac:dyDescent="0.25">
      <c r="B18" s="272" t="s">
        <v>323</v>
      </c>
      <c r="C18" s="273">
        <v>372</v>
      </c>
      <c r="D18" s="276">
        <v>154</v>
      </c>
      <c r="E18" s="296">
        <v>0.70642201834862384</v>
      </c>
      <c r="F18" s="275">
        <v>0</v>
      </c>
      <c r="G18" s="276">
        <v>0</v>
      </c>
      <c r="H18" s="296" t="s">
        <v>212</v>
      </c>
      <c r="I18" s="275">
        <v>0</v>
      </c>
      <c r="J18" s="276">
        <v>0</v>
      </c>
      <c r="K18" s="296" t="s">
        <v>212</v>
      </c>
      <c r="L18" s="275">
        <v>0</v>
      </c>
      <c r="M18" s="276">
        <v>0</v>
      </c>
      <c r="N18" s="296" t="s">
        <v>212</v>
      </c>
      <c r="O18" s="275">
        <v>0</v>
      </c>
      <c r="P18" s="276">
        <v>0</v>
      </c>
      <c r="Q18" s="296" t="s">
        <v>212</v>
      </c>
      <c r="R18" s="275">
        <v>0</v>
      </c>
      <c r="S18" s="276">
        <v>0</v>
      </c>
      <c r="T18" s="296" t="s">
        <v>212</v>
      </c>
      <c r="U18" s="275">
        <v>0</v>
      </c>
      <c r="V18" s="276">
        <v>0</v>
      </c>
      <c r="W18" s="296" t="s">
        <v>212</v>
      </c>
      <c r="X18" s="275">
        <v>0</v>
      </c>
      <c r="Y18" s="276">
        <v>0</v>
      </c>
      <c r="Z18" s="296" t="s">
        <v>212</v>
      </c>
      <c r="AA18" s="275">
        <v>0</v>
      </c>
      <c r="AB18" s="276">
        <v>0</v>
      </c>
      <c r="AC18" s="296" t="s">
        <v>212</v>
      </c>
      <c r="AD18" s="275">
        <v>0</v>
      </c>
      <c r="AE18" s="276">
        <v>0</v>
      </c>
      <c r="AF18" s="296" t="s">
        <v>212</v>
      </c>
      <c r="AG18" s="275">
        <v>0</v>
      </c>
      <c r="AH18" s="276">
        <v>0</v>
      </c>
      <c r="AI18" s="296" t="s">
        <v>212</v>
      </c>
      <c r="AJ18" s="275">
        <v>0</v>
      </c>
      <c r="AK18" s="276">
        <v>0</v>
      </c>
      <c r="AL18" s="296" t="s">
        <v>212</v>
      </c>
      <c r="AM18" s="275">
        <v>0</v>
      </c>
      <c r="AN18" s="276">
        <v>0</v>
      </c>
      <c r="AO18" s="296" t="s">
        <v>212</v>
      </c>
      <c r="AP18" s="275">
        <v>0</v>
      </c>
      <c r="AQ18" s="276">
        <v>0</v>
      </c>
      <c r="AR18" s="296" t="s">
        <v>212</v>
      </c>
      <c r="AS18" s="275">
        <v>0</v>
      </c>
      <c r="AT18" s="276">
        <v>0</v>
      </c>
      <c r="AU18" s="296" t="s">
        <v>212</v>
      </c>
      <c r="AV18" s="275">
        <v>0</v>
      </c>
      <c r="AW18" s="276">
        <v>0</v>
      </c>
      <c r="AX18" s="296" t="s">
        <v>212</v>
      </c>
      <c r="AY18" s="275">
        <v>0</v>
      </c>
      <c r="AZ18" s="276">
        <v>0</v>
      </c>
      <c r="BA18" s="296" t="s">
        <v>212</v>
      </c>
      <c r="BB18" s="275">
        <v>0</v>
      </c>
      <c r="BC18" s="276">
        <v>0</v>
      </c>
      <c r="BD18" s="296" t="s">
        <v>212</v>
      </c>
      <c r="BE18" s="275">
        <v>0</v>
      </c>
      <c r="BF18" s="276">
        <v>0</v>
      </c>
      <c r="BG18" s="296" t="s">
        <v>212</v>
      </c>
      <c r="BH18" s="275">
        <v>0</v>
      </c>
      <c r="BI18" s="276">
        <v>0</v>
      </c>
      <c r="BJ18" s="296" t="s">
        <v>212</v>
      </c>
      <c r="BK18" s="275">
        <v>368</v>
      </c>
      <c r="BL18" s="276">
        <v>154</v>
      </c>
      <c r="BM18" s="296">
        <v>0.6611111111111112</v>
      </c>
      <c r="BN18" s="275">
        <v>0</v>
      </c>
      <c r="BO18" s="276">
        <v>0</v>
      </c>
      <c r="BP18" s="296" t="s">
        <v>212</v>
      </c>
      <c r="BQ18" s="275">
        <v>4</v>
      </c>
      <c r="BR18" s="276">
        <v>0</v>
      </c>
      <c r="BS18" s="296">
        <v>0</v>
      </c>
    </row>
    <row r="19" spans="2:71" s="4" customFormat="1" x14ac:dyDescent="0.25">
      <c r="B19" s="272" t="s">
        <v>43</v>
      </c>
      <c r="C19" s="273">
        <v>6663</v>
      </c>
      <c r="D19" s="276">
        <v>1198</v>
      </c>
      <c r="E19" s="296">
        <v>0.21921317474839896</v>
      </c>
      <c r="F19" s="275">
        <v>2891</v>
      </c>
      <c r="G19" s="276">
        <v>0</v>
      </c>
      <c r="H19" s="296">
        <v>0</v>
      </c>
      <c r="I19" s="275">
        <v>81</v>
      </c>
      <c r="J19" s="276">
        <v>0</v>
      </c>
      <c r="K19" s="296">
        <v>0</v>
      </c>
      <c r="L19" s="275">
        <v>6</v>
      </c>
      <c r="M19" s="276">
        <v>0</v>
      </c>
      <c r="N19" s="296">
        <v>0</v>
      </c>
      <c r="O19" s="275">
        <v>0</v>
      </c>
      <c r="P19" s="276">
        <v>0</v>
      </c>
      <c r="Q19" s="296" t="s">
        <v>212</v>
      </c>
      <c r="R19" s="275">
        <v>624</v>
      </c>
      <c r="S19" s="276">
        <v>0</v>
      </c>
      <c r="T19" s="296">
        <v>0</v>
      </c>
      <c r="U19" s="275">
        <v>0</v>
      </c>
      <c r="V19" s="276">
        <v>0</v>
      </c>
      <c r="W19" s="296" t="s">
        <v>212</v>
      </c>
      <c r="X19" s="275">
        <v>1218</v>
      </c>
      <c r="Y19" s="276">
        <v>0</v>
      </c>
      <c r="Z19" s="296">
        <v>0</v>
      </c>
      <c r="AA19" s="275">
        <v>962</v>
      </c>
      <c r="AB19" s="276">
        <v>0</v>
      </c>
      <c r="AC19" s="296">
        <v>0</v>
      </c>
      <c r="AD19" s="275">
        <v>0</v>
      </c>
      <c r="AE19" s="276">
        <v>0</v>
      </c>
      <c r="AF19" s="296" t="s">
        <v>212</v>
      </c>
      <c r="AG19" s="275">
        <v>700</v>
      </c>
      <c r="AH19" s="276">
        <v>0</v>
      </c>
      <c r="AI19" s="296">
        <v>0</v>
      </c>
      <c r="AJ19" s="275">
        <v>0</v>
      </c>
      <c r="AK19" s="276">
        <v>0</v>
      </c>
      <c r="AL19" s="296" t="s">
        <v>212</v>
      </c>
      <c r="AM19" s="275">
        <v>0</v>
      </c>
      <c r="AN19" s="276">
        <v>0</v>
      </c>
      <c r="AO19" s="296" t="s">
        <v>212</v>
      </c>
      <c r="AP19" s="275">
        <v>0</v>
      </c>
      <c r="AQ19" s="276">
        <v>0</v>
      </c>
      <c r="AR19" s="296" t="s">
        <v>212</v>
      </c>
      <c r="AS19" s="275">
        <v>0</v>
      </c>
      <c r="AT19" s="276">
        <v>0</v>
      </c>
      <c r="AU19" s="296" t="s">
        <v>212</v>
      </c>
      <c r="AV19" s="275">
        <v>0</v>
      </c>
      <c r="AW19" s="276">
        <v>0</v>
      </c>
      <c r="AX19" s="296" t="s">
        <v>212</v>
      </c>
      <c r="AY19" s="275">
        <v>0</v>
      </c>
      <c r="AZ19" s="276">
        <v>0</v>
      </c>
      <c r="BA19" s="296" t="s">
        <v>212</v>
      </c>
      <c r="BB19" s="275">
        <v>700</v>
      </c>
      <c r="BC19" s="276">
        <v>0</v>
      </c>
      <c r="BD19" s="296">
        <v>0</v>
      </c>
      <c r="BE19" s="275">
        <v>0</v>
      </c>
      <c r="BF19" s="276">
        <v>0</v>
      </c>
      <c r="BG19" s="296" t="s">
        <v>212</v>
      </c>
      <c r="BH19" s="275">
        <v>0</v>
      </c>
      <c r="BI19" s="276">
        <v>0</v>
      </c>
      <c r="BJ19" s="296" t="s">
        <v>212</v>
      </c>
      <c r="BK19" s="275">
        <v>2990</v>
      </c>
      <c r="BL19" s="276">
        <v>1190</v>
      </c>
      <c r="BM19" s="296">
        <v>0.53380158033362601</v>
      </c>
      <c r="BN19" s="275">
        <v>15</v>
      </c>
      <c r="BO19" s="276">
        <v>0</v>
      </c>
      <c r="BP19" s="296">
        <v>0</v>
      </c>
      <c r="BQ19" s="275">
        <v>67</v>
      </c>
      <c r="BR19" s="276">
        <v>8</v>
      </c>
      <c r="BS19" s="296">
        <v>0.13559322033898313</v>
      </c>
    </row>
    <row r="20" spans="2:71" s="4" customFormat="1" x14ac:dyDescent="0.25">
      <c r="B20" s="272" t="s">
        <v>324</v>
      </c>
      <c r="C20" s="273">
        <v>1851</v>
      </c>
      <c r="D20" s="276">
        <v>608</v>
      </c>
      <c r="E20" s="296">
        <v>0.48913917940466622</v>
      </c>
      <c r="F20" s="275">
        <v>8</v>
      </c>
      <c r="G20" s="276">
        <v>0</v>
      </c>
      <c r="H20" s="296">
        <v>0</v>
      </c>
      <c r="I20" s="275">
        <v>0</v>
      </c>
      <c r="J20" s="276">
        <v>0</v>
      </c>
      <c r="K20" s="296" t="s">
        <v>212</v>
      </c>
      <c r="L20" s="275">
        <v>0</v>
      </c>
      <c r="M20" s="276">
        <v>0</v>
      </c>
      <c r="N20" s="296" t="s">
        <v>212</v>
      </c>
      <c r="O20" s="275">
        <v>0</v>
      </c>
      <c r="P20" s="276">
        <v>0</v>
      </c>
      <c r="Q20" s="296" t="s">
        <v>212</v>
      </c>
      <c r="R20" s="275">
        <v>0</v>
      </c>
      <c r="S20" s="276">
        <v>0</v>
      </c>
      <c r="T20" s="296" t="s">
        <v>212</v>
      </c>
      <c r="U20" s="275">
        <v>0</v>
      </c>
      <c r="V20" s="276">
        <v>0</v>
      </c>
      <c r="W20" s="296" t="s">
        <v>212</v>
      </c>
      <c r="X20" s="275">
        <v>0</v>
      </c>
      <c r="Y20" s="276">
        <v>0</v>
      </c>
      <c r="Z20" s="296" t="s">
        <v>212</v>
      </c>
      <c r="AA20" s="275">
        <v>0</v>
      </c>
      <c r="AB20" s="276">
        <v>0</v>
      </c>
      <c r="AC20" s="296" t="s">
        <v>212</v>
      </c>
      <c r="AD20" s="275">
        <v>8</v>
      </c>
      <c r="AE20" s="276">
        <v>0</v>
      </c>
      <c r="AF20" s="296">
        <v>0</v>
      </c>
      <c r="AG20" s="275">
        <v>0</v>
      </c>
      <c r="AH20" s="276">
        <v>0</v>
      </c>
      <c r="AI20" s="296" t="s">
        <v>212</v>
      </c>
      <c r="AJ20" s="275">
        <v>0</v>
      </c>
      <c r="AK20" s="276">
        <v>0</v>
      </c>
      <c r="AL20" s="296" t="s">
        <v>212</v>
      </c>
      <c r="AM20" s="275">
        <v>0</v>
      </c>
      <c r="AN20" s="276">
        <v>0</v>
      </c>
      <c r="AO20" s="296" t="s">
        <v>212</v>
      </c>
      <c r="AP20" s="275">
        <v>0</v>
      </c>
      <c r="AQ20" s="276">
        <v>0</v>
      </c>
      <c r="AR20" s="296" t="s">
        <v>212</v>
      </c>
      <c r="AS20" s="275">
        <v>0</v>
      </c>
      <c r="AT20" s="276">
        <v>0</v>
      </c>
      <c r="AU20" s="296" t="s">
        <v>212</v>
      </c>
      <c r="AV20" s="275">
        <v>0</v>
      </c>
      <c r="AW20" s="276">
        <v>0</v>
      </c>
      <c r="AX20" s="296" t="s">
        <v>212</v>
      </c>
      <c r="AY20" s="275">
        <v>0</v>
      </c>
      <c r="AZ20" s="276">
        <v>0</v>
      </c>
      <c r="BA20" s="296" t="s">
        <v>212</v>
      </c>
      <c r="BB20" s="275">
        <v>0</v>
      </c>
      <c r="BC20" s="276">
        <v>0</v>
      </c>
      <c r="BD20" s="296" t="s">
        <v>212</v>
      </c>
      <c r="BE20" s="275">
        <v>0</v>
      </c>
      <c r="BF20" s="276">
        <v>0</v>
      </c>
      <c r="BG20" s="296" t="s">
        <v>212</v>
      </c>
      <c r="BH20" s="275">
        <v>0</v>
      </c>
      <c r="BI20" s="276">
        <v>0</v>
      </c>
      <c r="BJ20" s="296" t="s">
        <v>212</v>
      </c>
      <c r="BK20" s="275">
        <v>1747</v>
      </c>
      <c r="BL20" s="276">
        <v>608</v>
      </c>
      <c r="BM20" s="296">
        <v>0.46927914852443164</v>
      </c>
      <c r="BN20" s="275">
        <v>81</v>
      </c>
      <c r="BO20" s="276">
        <v>0</v>
      </c>
      <c r="BP20" s="296">
        <v>0</v>
      </c>
      <c r="BQ20" s="275">
        <v>15</v>
      </c>
      <c r="BR20" s="276">
        <v>0</v>
      </c>
      <c r="BS20" s="296">
        <v>0</v>
      </c>
    </row>
    <row r="21" spans="2:71" s="4" customFormat="1" x14ac:dyDescent="0.25">
      <c r="B21" s="272" t="s">
        <v>325</v>
      </c>
      <c r="C21" s="273">
        <v>3206</v>
      </c>
      <c r="D21" s="276">
        <v>969</v>
      </c>
      <c r="E21" s="296">
        <v>0.43316942333482333</v>
      </c>
      <c r="F21" s="275">
        <v>36</v>
      </c>
      <c r="G21" s="276">
        <v>0</v>
      </c>
      <c r="H21" s="296">
        <v>0</v>
      </c>
      <c r="I21" s="275">
        <v>0</v>
      </c>
      <c r="J21" s="276">
        <v>0</v>
      </c>
      <c r="K21" s="296" t="s">
        <v>212</v>
      </c>
      <c r="L21" s="275">
        <v>0</v>
      </c>
      <c r="M21" s="276">
        <v>0</v>
      </c>
      <c r="N21" s="296" t="s">
        <v>212</v>
      </c>
      <c r="O21" s="275">
        <v>8</v>
      </c>
      <c r="P21" s="276">
        <v>0</v>
      </c>
      <c r="Q21" s="296">
        <v>0</v>
      </c>
      <c r="R21" s="275">
        <v>0</v>
      </c>
      <c r="S21" s="276">
        <v>0</v>
      </c>
      <c r="T21" s="296" t="s">
        <v>212</v>
      </c>
      <c r="U21" s="275">
        <v>0</v>
      </c>
      <c r="V21" s="276">
        <v>0</v>
      </c>
      <c r="W21" s="296" t="s">
        <v>212</v>
      </c>
      <c r="X21" s="275">
        <v>0</v>
      </c>
      <c r="Y21" s="276">
        <v>0</v>
      </c>
      <c r="Z21" s="296" t="s">
        <v>212</v>
      </c>
      <c r="AA21" s="275">
        <v>0</v>
      </c>
      <c r="AB21" s="276">
        <v>0</v>
      </c>
      <c r="AC21" s="296" t="s">
        <v>212</v>
      </c>
      <c r="AD21" s="275">
        <v>28</v>
      </c>
      <c r="AE21" s="276">
        <v>0</v>
      </c>
      <c r="AF21" s="296">
        <v>0</v>
      </c>
      <c r="AG21" s="275">
        <v>19</v>
      </c>
      <c r="AH21" s="276">
        <v>7</v>
      </c>
      <c r="AI21" s="296">
        <v>0.58333333333333326</v>
      </c>
      <c r="AJ21" s="275">
        <v>0</v>
      </c>
      <c r="AK21" s="276">
        <v>0</v>
      </c>
      <c r="AL21" s="296" t="s">
        <v>212</v>
      </c>
      <c r="AM21" s="275">
        <v>0</v>
      </c>
      <c r="AN21" s="276">
        <v>0</v>
      </c>
      <c r="AO21" s="296" t="s">
        <v>212</v>
      </c>
      <c r="AP21" s="275">
        <v>0</v>
      </c>
      <c r="AQ21" s="276">
        <v>0</v>
      </c>
      <c r="AR21" s="296" t="s">
        <v>212</v>
      </c>
      <c r="AS21" s="275">
        <v>0</v>
      </c>
      <c r="AT21" s="276">
        <v>0</v>
      </c>
      <c r="AU21" s="296" t="s">
        <v>212</v>
      </c>
      <c r="AV21" s="275">
        <v>0</v>
      </c>
      <c r="AW21" s="276">
        <v>0</v>
      </c>
      <c r="AX21" s="296" t="s">
        <v>212</v>
      </c>
      <c r="AY21" s="275">
        <v>0</v>
      </c>
      <c r="AZ21" s="276">
        <v>0</v>
      </c>
      <c r="BA21" s="296" t="s">
        <v>212</v>
      </c>
      <c r="BB21" s="275">
        <v>0</v>
      </c>
      <c r="BC21" s="276">
        <v>0</v>
      </c>
      <c r="BD21" s="296" t="s">
        <v>212</v>
      </c>
      <c r="BE21" s="275">
        <v>19</v>
      </c>
      <c r="BF21" s="276">
        <v>7</v>
      </c>
      <c r="BG21" s="296">
        <v>0.58333333333333326</v>
      </c>
      <c r="BH21" s="275">
        <v>0</v>
      </c>
      <c r="BI21" s="276">
        <v>0</v>
      </c>
      <c r="BJ21" s="296" t="s">
        <v>212</v>
      </c>
      <c r="BK21" s="275">
        <v>3037</v>
      </c>
      <c r="BL21" s="276">
        <v>970</v>
      </c>
      <c r="BM21" s="296">
        <v>0.62634822804314338</v>
      </c>
      <c r="BN21" s="275">
        <v>0</v>
      </c>
      <c r="BO21" s="276">
        <v>0</v>
      </c>
      <c r="BP21" s="296" t="s">
        <v>212</v>
      </c>
      <c r="BQ21" s="275">
        <v>114</v>
      </c>
      <c r="BR21" s="276">
        <v>-8</v>
      </c>
      <c r="BS21" s="296">
        <v>-6.557377049180324E-2</v>
      </c>
    </row>
    <row r="22" spans="2:71" s="4" customFormat="1" x14ac:dyDescent="0.25">
      <c r="B22" s="272" t="s">
        <v>326</v>
      </c>
      <c r="C22" s="273">
        <v>5711</v>
      </c>
      <c r="D22" s="276">
        <v>1615</v>
      </c>
      <c r="E22" s="296">
        <v>0.394287109375</v>
      </c>
      <c r="F22" s="275">
        <v>1144</v>
      </c>
      <c r="G22" s="276">
        <v>-7</v>
      </c>
      <c r="H22" s="296">
        <v>-6.0816681146829144E-3</v>
      </c>
      <c r="I22" s="275">
        <v>164</v>
      </c>
      <c r="J22" s="276">
        <v>0</v>
      </c>
      <c r="K22" s="296">
        <v>0</v>
      </c>
      <c r="L22" s="275">
        <v>46</v>
      </c>
      <c r="M22" s="276">
        <v>4</v>
      </c>
      <c r="N22" s="296">
        <v>9.5238095238095344E-2</v>
      </c>
      <c r="O22" s="275">
        <v>322</v>
      </c>
      <c r="P22" s="276">
        <v>0</v>
      </c>
      <c r="Q22" s="296">
        <v>0</v>
      </c>
      <c r="R22" s="275">
        <v>612</v>
      </c>
      <c r="S22" s="276">
        <v>-11</v>
      </c>
      <c r="T22" s="296">
        <v>-1.7656500802568198E-2</v>
      </c>
      <c r="U22" s="275">
        <v>0</v>
      </c>
      <c r="V22" s="276">
        <v>0</v>
      </c>
      <c r="W22" s="296" t="s">
        <v>212</v>
      </c>
      <c r="X22" s="275">
        <v>0</v>
      </c>
      <c r="Y22" s="276">
        <v>0</v>
      </c>
      <c r="Z22" s="296" t="s">
        <v>212</v>
      </c>
      <c r="AA22" s="275">
        <v>0</v>
      </c>
      <c r="AB22" s="276">
        <v>0</v>
      </c>
      <c r="AC22" s="296" t="s">
        <v>212</v>
      </c>
      <c r="AD22" s="275">
        <v>0</v>
      </c>
      <c r="AE22" s="276">
        <v>0</v>
      </c>
      <c r="AF22" s="296" t="s">
        <v>212</v>
      </c>
      <c r="AG22" s="275">
        <v>241</v>
      </c>
      <c r="AH22" s="276">
        <v>-4</v>
      </c>
      <c r="AI22" s="296">
        <v>-1.6326530612244872E-2</v>
      </c>
      <c r="AJ22" s="275">
        <v>197</v>
      </c>
      <c r="AK22" s="276">
        <v>0</v>
      </c>
      <c r="AL22" s="296">
        <v>0</v>
      </c>
      <c r="AM22" s="275">
        <v>0</v>
      </c>
      <c r="AN22" s="276">
        <v>0</v>
      </c>
      <c r="AO22" s="296" t="s">
        <v>212</v>
      </c>
      <c r="AP22" s="275">
        <v>0</v>
      </c>
      <c r="AQ22" s="276">
        <v>0</v>
      </c>
      <c r="AR22" s="296" t="s">
        <v>212</v>
      </c>
      <c r="AS22" s="275">
        <v>0</v>
      </c>
      <c r="AT22" s="276">
        <v>0</v>
      </c>
      <c r="AU22" s="296" t="s">
        <v>212</v>
      </c>
      <c r="AV22" s="275">
        <v>0</v>
      </c>
      <c r="AW22" s="276">
        <v>0</v>
      </c>
      <c r="AX22" s="296" t="s">
        <v>212</v>
      </c>
      <c r="AY22" s="275">
        <v>0</v>
      </c>
      <c r="AZ22" s="276">
        <v>0</v>
      </c>
      <c r="BA22" s="296" t="s">
        <v>212</v>
      </c>
      <c r="BB22" s="275">
        <v>0</v>
      </c>
      <c r="BC22" s="276">
        <v>0</v>
      </c>
      <c r="BD22" s="296" t="s">
        <v>212</v>
      </c>
      <c r="BE22" s="275">
        <v>38</v>
      </c>
      <c r="BF22" s="276">
        <v>-4</v>
      </c>
      <c r="BG22" s="296">
        <v>-9.5238095238095233E-2</v>
      </c>
      <c r="BH22" s="275">
        <v>6</v>
      </c>
      <c r="BI22" s="276">
        <v>0</v>
      </c>
      <c r="BJ22" s="296" t="s">
        <v>212</v>
      </c>
      <c r="BK22" s="275">
        <v>4222</v>
      </c>
      <c r="BL22" s="276">
        <v>1626</v>
      </c>
      <c r="BM22" s="296">
        <v>0.45144804088586032</v>
      </c>
      <c r="BN22" s="275">
        <v>22</v>
      </c>
      <c r="BO22" s="276">
        <v>0</v>
      </c>
      <c r="BP22" s="296">
        <v>0</v>
      </c>
      <c r="BQ22" s="275">
        <v>82</v>
      </c>
      <c r="BR22" s="276">
        <v>0</v>
      </c>
      <c r="BS22" s="296">
        <v>0</v>
      </c>
    </row>
    <row r="23" spans="2:71" s="4" customFormat="1" x14ac:dyDescent="0.25">
      <c r="B23" s="272" t="s">
        <v>327</v>
      </c>
      <c r="C23" s="273">
        <v>878</v>
      </c>
      <c r="D23" s="276">
        <v>265</v>
      </c>
      <c r="E23" s="296">
        <v>0.43230016313213704</v>
      </c>
      <c r="F23" s="275">
        <v>0</v>
      </c>
      <c r="G23" s="276">
        <v>0</v>
      </c>
      <c r="H23" s="296" t="s">
        <v>212</v>
      </c>
      <c r="I23" s="275">
        <v>0</v>
      </c>
      <c r="J23" s="276">
        <v>0</v>
      </c>
      <c r="K23" s="296" t="s">
        <v>212</v>
      </c>
      <c r="L23" s="275">
        <v>0</v>
      </c>
      <c r="M23" s="276">
        <v>0</v>
      </c>
      <c r="N23" s="296" t="s">
        <v>212</v>
      </c>
      <c r="O23" s="275">
        <v>0</v>
      </c>
      <c r="P23" s="276">
        <v>0</v>
      </c>
      <c r="Q23" s="296" t="s">
        <v>212</v>
      </c>
      <c r="R23" s="275">
        <v>0</v>
      </c>
      <c r="S23" s="276">
        <v>0</v>
      </c>
      <c r="T23" s="296" t="s">
        <v>212</v>
      </c>
      <c r="U23" s="275">
        <v>0</v>
      </c>
      <c r="V23" s="276">
        <v>0</v>
      </c>
      <c r="W23" s="296" t="s">
        <v>212</v>
      </c>
      <c r="X23" s="275">
        <v>0</v>
      </c>
      <c r="Y23" s="276">
        <v>0</v>
      </c>
      <c r="Z23" s="296" t="s">
        <v>212</v>
      </c>
      <c r="AA23" s="275">
        <v>0</v>
      </c>
      <c r="AB23" s="276">
        <v>0</v>
      </c>
      <c r="AC23" s="296" t="s">
        <v>212</v>
      </c>
      <c r="AD23" s="275">
        <v>0</v>
      </c>
      <c r="AE23" s="276">
        <v>0</v>
      </c>
      <c r="AF23" s="296" t="s">
        <v>212</v>
      </c>
      <c r="AG23" s="275">
        <v>0</v>
      </c>
      <c r="AH23" s="276">
        <v>0</v>
      </c>
      <c r="AI23" s="296" t="s">
        <v>212</v>
      </c>
      <c r="AJ23" s="275">
        <v>0</v>
      </c>
      <c r="AK23" s="276">
        <v>0</v>
      </c>
      <c r="AL23" s="296" t="s">
        <v>212</v>
      </c>
      <c r="AM23" s="275">
        <v>0</v>
      </c>
      <c r="AN23" s="276">
        <v>0</v>
      </c>
      <c r="AO23" s="296" t="s">
        <v>212</v>
      </c>
      <c r="AP23" s="275">
        <v>0</v>
      </c>
      <c r="AQ23" s="276">
        <v>0</v>
      </c>
      <c r="AR23" s="296" t="s">
        <v>212</v>
      </c>
      <c r="AS23" s="275">
        <v>0</v>
      </c>
      <c r="AT23" s="276">
        <v>0</v>
      </c>
      <c r="AU23" s="296" t="s">
        <v>212</v>
      </c>
      <c r="AV23" s="275">
        <v>0</v>
      </c>
      <c r="AW23" s="276">
        <v>0</v>
      </c>
      <c r="AX23" s="296" t="s">
        <v>212</v>
      </c>
      <c r="AY23" s="275">
        <v>0</v>
      </c>
      <c r="AZ23" s="276">
        <v>0</v>
      </c>
      <c r="BA23" s="296" t="s">
        <v>212</v>
      </c>
      <c r="BB23" s="275">
        <v>0</v>
      </c>
      <c r="BC23" s="276">
        <v>0</v>
      </c>
      <c r="BD23" s="296" t="s">
        <v>212</v>
      </c>
      <c r="BE23" s="275">
        <v>0</v>
      </c>
      <c r="BF23" s="276">
        <v>0</v>
      </c>
      <c r="BG23" s="296" t="s">
        <v>212</v>
      </c>
      <c r="BH23" s="275">
        <v>0</v>
      </c>
      <c r="BI23" s="276">
        <v>0</v>
      </c>
      <c r="BJ23" s="296" t="s">
        <v>212</v>
      </c>
      <c r="BK23" s="275">
        <v>852</v>
      </c>
      <c r="BL23" s="276">
        <v>265</v>
      </c>
      <c r="BM23" s="296">
        <v>0.69755058572949946</v>
      </c>
      <c r="BN23" s="275">
        <v>0</v>
      </c>
      <c r="BO23" s="276">
        <v>0</v>
      </c>
      <c r="BP23" s="296" t="s">
        <v>212</v>
      </c>
      <c r="BQ23" s="275">
        <v>26</v>
      </c>
      <c r="BR23" s="276">
        <v>0</v>
      </c>
      <c r="BS23" s="296">
        <v>0</v>
      </c>
    </row>
    <row r="24" spans="2:71" s="4" customFormat="1" x14ac:dyDescent="0.25">
      <c r="B24" s="272" t="s">
        <v>328</v>
      </c>
      <c r="C24" s="273">
        <v>1847</v>
      </c>
      <c r="D24" s="276">
        <v>655</v>
      </c>
      <c r="E24" s="296">
        <v>0.54949664429530198</v>
      </c>
      <c r="F24" s="275">
        <v>111</v>
      </c>
      <c r="G24" s="276">
        <v>0</v>
      </c>
      <c r="H24" s="296">
        <v>0</v>
      </c>
      <c r="I24" s="275">
        <v>8</v>
      </c>
      <c r="J24" s="276">
        <v>0</v>
      </c>
      <c r="K24" s="296">
        <v>0</v>
      </c>
      <c r="L24" s="275">
        <v>15</v>
      </c>
      <c r="M24" s="276">
        <v>0</v>
      </c>
      <c r="N24" s="296">
        <v>0</v>
      </c>
      <c r="O24" s="275">
        <v>74</v>
      </c>
      <c r="P24" s="276">
        <v>0</v>
      </c>
      <c r="Q24" s="296">
        <v>0</v>
      </c>
      <c r="R24" s="275">
        <v>0</v>
      </c>
      <c r="S24" s="276">
        <v>0</v>
      </c>
      <c r="T24" s="296" t="s">
        <v>212</v>
      </c>
      <c r="U24" s="275">
        <v>0</v>
      </c>
      <c r="V24" s="276">
        <v>0</v>
      </c>
      <c r="W24" s="296" t="s">
        <v>212</v>
      </c>
      <c r="X24" s="275">
        <v>0</v>
      </c>
      <c r="Y24" s="276">
        <v>0</v>
      </c>
      <c r="Z24" s="296" t="s">
        <v>212</v>
      </c>
      <c r="AA24" s="275">
        <v>0</v>
      </c>
      <c r="AB24" s="276">
        <v>0</v>
      </c>
      <c r="AC24" s="296" t="s">
        <v>212</v>
      </c>
      <c r="AD24" s="275">
        <v>14</v>
      </c>
      <c r="AE24" s="276">
        <v>0</v>
      </c>
      <c r="AF24" s="296">
        <v>0</v>
      </c>
      <c r="AG24" s="275">
        <v>48</v>
      </c>
      <c r="AH24" s="276">
        <v>0</v>
      </c>
      <c r="AI24" s="296">
        <v>0</v>
      </c>
      <c r="AJ24" s="275">
        <v>30</v>
      </c>
      <c r="AK24" s="276">
        <v>0</v>
      </c>
      <c r="AL24" s="296">
        <v>0</v>
      </c>
      <c r="AM24" s="275">
        <v>0</v>
      </c>
      <c r="AN24" s="276">
        <v>0</v>
      </c>
      <c r="AO24" s="296" t="s">
        <v>212</v>
      </c>
      <c r="AP24" s="275">
        <v>0</v>
      </c>
      <c r="AQ24" s="276">
        <v>0</v>
      </c>
      <c r="AR24" s="296" t="s">
        <v>212</v>
      </c>
      <c r="AS24" s="275">
        <v>0</v>
      </c>
      <c r="AT24" s="276">
        <v>0</v>
      </c>
      <c r="AU24" s="296" t="s">
        <v>212</v>
      </c>
      <c r="AV24" s="275">
        <v>0</v>
      </c>
      <c r="AW24" s="276">
        <v>0</v>
      </c>
      <c r="AX24" s="296" t="s">
        <v>212</v>
      </c>
      <c r="AY24" s="275">
        <v>0</v>
      </c>
      <c r="AZ24" s="276">
        <v>0</v>
      </c>
      <c r="BA24" s="296" t="s">
        <v>212</v>
      </c>
      <c r="BB24" s="275">
        <v>0</v>
      </c>
      <c r="BC24" s="276">
        <v>0</v>
      </c>
      <c r="BD24" s="296" t="s">
        <v>212</v>
      </c>
      <c r="BE24" s="275">
        <v>14</v>
      </c>
      <c r="BF24" s="276">
        <v>0</v>
      </c>
      <c r="BG24" s="296">
        <v>0</v>
      </c>
      <c r="BH24" s="275">
        <v>4</v>
      </c>
      <c r="BI24" s="276">
        <v>0</v>
      </c>
      <c r="BJ24" s="296" t="s">
        <v>212</v>
      </c>
      <c r="BK24" s="275">
        <v>1594</v>
      </c>
      <c r="BL24" s="276">
        <v>655</v>
      </c>
      <c r="BM24" s="296">
        <v>0.64811691961776274</v>
      </c>
      <c r="BN24" s="275">
        <v>28</v>
      </c>
      <c r="BO24" s="276">
        <v>0</v>
      </c>
      <c r="BP24" s="296">
        <v>0</v>
      </c>
      <c r="BQ24" s="275">
        <v>66</v>
      </c>
      <c r="BR24" s="276">
        <v>0</v>
      </c>
      <c r="BS24" s="296">
        <v>0</v>
      </c>
    </row>
    <row r="25" spans="2:71" s="4" customFormat="1" x14ac:dyDescent="0.25">
      <c r="B25" s="272" t="s">
        <v>44</v>
      </c>
      <c r="C25" s="273">
        <v>26228</v>
      </c>
      <c r="D25" s="276">
        <v>1898</v>
      </c>
      <c r="E25" s="296">
        <v>7.8010686395396656E-2</v>
      </c>
      <c r="F25" s="275">
        <v>15945</v>
      </c>
      <c r="G25" s="276">
        <v>13</v>
      </c>
      <c r="H25" s="296">
        <v>8.1596786341964211E-4</v>
      </c>
      <c r="I25" s="275">
        <v>131</v>
      </c>
      <c r="J25" s="276">
        <v>31</v>
      </c>
      <c r="K25" s="296">
        <v>0.31000000000000005</v>
      </c>
      <c r="L25" s="275">
        <v>317</v>
      </c>
      <c r="M25" s="276">
        <v>0</v>
      </c>
      <c r="N25" s="296">
        <v>0</v>
      </c>
      <c r="O25" s="275">
        <v>2286</v>
      </c>
      <c r="P25" s="276">
        <v>0</v>
      </c>
      <c r="Q25" s="296">
        <v>0</v>
      </c>
      <c r="R25" s="275">
        <v>12669</v>
      </c>
      <c r="S25" s="276">
        <v>-18</v>
      </c>
      <c r="T25" s="296">
        <v>-1.4187751241427904E-3</v>
      </c>
      <c r="U25" s="275">
        <v>0</v>
      </c>
      <c r="V25" s="276">
        <v>0</v>
      </c>
      <c r="W25" s="296" t="s">
        <v>212</v>
      </c>
      <c r="X25" s="275">
        <v>542</v>
      </c>
      <c r="Y25" s="276">
        <v>0</v>
      </c>
      <c r="Z25" s="296">
        <v>0</v>
      </c>
      <c r="AA25" s="275">
        <v>0</v>
      </c>
      <c r="AB25" s="276">
        <v>0</v>
      </c>
      <c r="AC25" s="296" t="s">
        <v>212</v>
      </c>
      <c r="AD25" s="275">
        <v>0</v>
      </c>
      <c r="AE25" s="276">
        <v>0</v>
      </c>
      <c r="AF25" s="296" t="s">
        <v>212</v>
      </c>
      <c r="AG25" s="275">
        <v>4419</v>
      </c>
      <c r="AH25" s="276">
        <v>-421</v>
      </c>
      <c r="AI25" s="296">
        <v>-8.6983471074380203E-2</v>
      </c>
      <c r="AJ25" s="275">
        <v>182</v>
      </c>
      <c r="AK25" s="276">
        <v>0</v>
      </c>
      <c r="AL25" s="296">
        <v>0</v>
      </c>
      <c r="AM25" s="275">
        <v>657</v>
      </c>
      <c r="AN25" s="276">
        <v>0</v>
      </c>
      <c r="AO25" s="296">
        <v>0</v>
      </c>
      <c r="AP25" s="275">
        <v>2753</v>
      </c>
      <c r="AQ25" s="276">
        <v>-421</v>
      </c>
      <c r="AR25" s="296">
        <v>-0.13264020163831125</v>
      </c>
      <c r="AS25" s="275">
        <v>0</v>
      </c>
      <c r="AT25" s="276">
        <v>0</v>
      </c>
      <c r="AU25" s="296" t="s">
        <v>212</v>
      </c>
      <c r="AV25" s="275">
        <v>315</v>
      </c>
      <c r="AW25" s="276">
        <v>0</v>
      </c>
      <c r="AX25" s="296">
        <v>0</v>
      </c>
      <c r="AY25" s="275">
        <v>512</v>
      </c>
      <c r="AZ25" s="276">
        <v>0</v>
      </c>
      <c r="BA25" s="296">
        <v>0</v>
      </c>
      <c r="BB25" s="275">
        <v>0</v>
      </c>
      <c r="BC25" s="276">
        <v>0</v>
      </c>
      <c r="BD25" s="296" t="s">
        <v>212</v>
      </c>
      <c r="BE25" s="275">
        <v>0</v>
      </c>
      <c r="BF25" s="276">
        <v>0</v>
      </c>
      <c r="BG25" s="296" t="s">
        <v>212</v>
      </c>
      <c r="BH25" s="275">
        <v>0</v>
      </c>
      <c r="BI25" s="276">
        <v>0</v>
      </c>
      <c r="BJ25" s="296" t="s">
        <v>212</v>
      </c>
      <c r="BK25" s="275">
        <v>5864</v>
      </c>
      <c r="BL25" s="276">
        <v>2306</v>
      </c>
      <c r="BM25" s="296">
        <v>0.8545780969479353</v>
      </c>
      <c r="BN25" s="275">
        <v>0</v>
      </c>
      <c r="BO25" s="276">
        <v>0</v>
      </c>
      <c r="BP25" s="296" t="s">
        <v>212</v>
      </c>
      <c r="BQ25" s="275">
        <v>0</v>
      </c>
      <c r="BR25" s="276">
        <v>0</v>
      </c>
      <c r="BS25" s="296" t="s">
        <v>212</v>
      </c>
    </row>
    <row r="26" spans="2:71" s="4" customFormat="1" x14ac:dyDescent="0.25">
      <c r="B26" s="272" t="s">
        <v>329</v>
      </c>
      <c r="C26" s="273">
        <v>2988</v>
      </c>
      <c r="D26" s="276">
        <v>473</v>
      </c>
      <c r="E26" s="296">
        <v>0.18807157057654078</v>
      </c>
      <c r="F26" s="275">
        <v>1355</v>
      </c>
      <c r="G26" s="276">
        <v>0</v>
      </c>
      <c r="H26" s="296">
        <v>0</v>
      </c>
      <c r="I26" s="275">
        <v>0</v>
      </c>
      <c r="J26" s="276">
        <v>0</v>
      </c>
      <c r="K26" s="296" t="s">
        <v>212</v>
      </c>
      <c r="L26" s="275">
        <v>0</v>
      </c>
      <c r="M26" s="276">
        <v>0</v>
      </c>
      <c r="N26" s="296" t="s">
        <v>212</v>
      </c>
      <c r="O26" s="275">
        <v>496</v>
      </c>
      <c r="P26" s="276">
        <v>0</v>
      </c>
      <c r="Q26" s="296">
        <v>0</v>
      </c>
      <c r="R26" s="275">
        <v>859</v>
      </c>
      <c r="S26" s="276">
        <v>0</v>
      </c>
      <c r="T26" s="296">
        <v>0</v>
      </c>
      <c r="U26" s="275">
        <v>0</v>
      </c>
      <c r="V26" s="276">
        <v>0</v>
      </c>
      <c r="W26" s="296" t="s">
        <v>212</v>
      </c>
      <c r="X26" s="275">
        <v>0</v>
      </c>
      <c r="Y26" s="276">
        <v>0</v>
      </c>
      <c r="Z26" s="296" t="s">
        <v>212</v>
      </c>
      <c r="AA26" s="275">
        <v>0</v>
      </c>
      <c r="AB26" s="276">
        <v>0</v>
      </c>
      <c r="AC26" s="296" t="s">
        <v>212</v>
      </c>
      <c r="AD26" s="275">
        <v>0</v>
      </c>
      <c r="AE26" s="276">
        <v>0</v>
      </c>
      <c r="AF26" s="296" t="s">
        <v>212</v>
      </c>
      <c r="AG26" s="275">
        <v>355</v>
      </c>
      <c r="AH26" s="276">
        <v>-3</v>
      </c>
      <c r="AI26" s="296">
        <v>-8.379888268156388E-3</v>
      </c>
      <c r="AJ26" s="275">
        <v>160</v>
      </c>
      <c r="AK26" s="276">
        <v>0</v>
      </c>
      <c r="AL26" s="296">
        <v>0</v>
      </c>
      <c r="AM26" s="275">
        <v>0</v>
      </c>
      <c r="AN26" s="276">
        <v>0</v>
      </c>
      <c r="AO26" s="296" t="s">
        <v>212</v>
      </c>
      <c r="AP26" s="275">
        <v>178</v>
      </c>
      <c r="AQ26" s="276">
        <v>0</v>
      </c>
      <c r="AR26" s="296">
        <v>0</v>
      </c>
      <c r="AS26" s="275">
        <v>0</v>
      </c>
      <c r="AT26" s="276">
        <v>0</v>
      </c>
      <c r="AU26" s="296" t="s">
        <v>212</v>
      </c>
      <c r="AV26" s="275">
        <v>0</v>
      </c>
      <c r="AW26" s="276">
        <v>0</v>
      </c>
      <c r="AX26" s="296" t="s">
        <v>212</v>
      </c>
      <c r="AY26" s="275">
        <v>0</v>
      </c>
      <c r="AZ26" s="276">
        <v>0</v>
      </c>
      <c r="BA26" s="296" t="s">
        <v>212</v>
      </c>
      <c r="BB26" s="275">
        <v>0</v>
      </c>
      <c r="BC26" s="276">
        <v>0</v>
      </c>
      <c r="BD26" s="296" t="s">
        <v>212</v>
      </c>
      <c r="BE26" s="275">
        <v>17</v>
      </c>
      <c r="BF26" s="276">
        <v>-3</v>
      </c>
      <c r="BG26" s="296">
        <v>-0.15000000000000002</v>
      </c>
      <c r="BH26" s="275">
        <v>0</v>
      </c>
      <c r="BI26" s="276">
        <v>0</v>
      </c>
      <c r="BJ26" s="296" t="s">
        <v>212</v>
      </c>
      <c r="BK26" s="275">
        <v>1033</v>
      </c>
      <c r="BL26" s="276">
        <v>476</v>
      </c>
      <c r="BM26" s="296">
        <v>0.78391019644527593</v>
      </c>
      <c r="BN26" s="275">
        <v>90</v>
      </c>
      <c r="BO26" s="276">
        <v>0</v>
      </c>
      <c r="BP26" s="296">
        <v>0</v>
      </c>
      <c r="BQ26" s="275">
        <v>155</v>
      </c>
      <c r="BR26" s="276">
        <v>0</v>
      </c>
      <c r="BS26" s="296">
        <v>0</v>
      </c>
    </row>
    <row r="27" spans="2:71" s="4" customFormat="1" x14ac:dyDescent="0.25">
      <c r="B27" s="272" t="s">
        <v>330</v>
      </c>
      <c r="C27" s="273">
        <v>1984</v>
      </c>
      <c r="D27" s="276">
        <v>838</v>
      </c>
      <c r="E27" s="296">
        <v>0.7312390924956369</v>
      </c>
      <c r="F27" s="275">
        <v>21</v>
      </c>
      <c r="G27" s="276">
        <v>0</v>
      </c>
      <c r="H27" s="296">
        <v>0</v>
      </c>
      <c r="I27" s="275">
        <v>14</v>
      </c>
      <c r="J27" s="276">
        <v>0</v>
      </c>
      <c r="K27" s="296">
        <v>0</v>
      </c>
      <c r="L27" s="275">
        <v>7</v>
      </c>
      <c r="M27" s="276">
        <v>0</v>
      </c>
      <c r="N27" s="296">
        <v>0</v>
      </c>
      <c r="O27" s="275">
        <v>0</v>
      </c>
      <c r="P27" s="276">
        <v>0</v>
      </c>
      <c r="Q27" s="296" t="s">
        <v>212</v>
      </c>
      <c r="R27" s="275">
        <v>0</v>
      </c>
      <c r="S27" s="276">
        <v>0</v>
      </c>
      <c r="T27" s="296" t="s">
        <v>212</v>
      </c>
      <c r="U27" s="275">
        <v>0</v>
      </c>
      <c r="V27" s="276">
        <v>0</v>
      </c>
      <c r="W27" s="296" t="s">
        <v>212</v>
      </c>
      <c r="X27" s="275">
        <v>0</v>
      </c>
      <c r="Y27" s="276">
        <v>0</v>
      </c>
      <c r="Z27" s="296" t="s">
        <v>212</v>
      </c>
      <c r="AA27" s="275">
        <v>0</v>
      </c>
      <c r="AB27" s="276">
        <v>0</v>
      </c>
      <c r="AC27" s="296" t="s">
        <v>212</v>
      </c>
      <c r="AD27" s="275">
        <v>0</v>
      </c>
      <c r="AE27" s="276">
        <v>0</v>
      </c>
      <c r="AF27" s="296" t="s">
        <v>212</v>
      </c>
      <c r="AG27" s="275">
        <v>7</v>
      </c>
      <c r="AH27" s="276">
        <v>0</v>
      </c>
      <c r="AI27" s="296">
        <v>0</v>
      </c>
      <c r="AJ27" s="275">
        <v>0</v>
      </c>
      <c r="AK27" s="276">
        <v>0</v>
      </c>
      <c r="AL27" s="296" t="s">
        <v>212</v>
      </c>
      <c r="AM27" s="275">
        <v>0</v>
      </c>
      <c r="AN27" s="276">
        <v>0</v>
      </c>
      <c r="AO27" s="296" t="s">
        <v>212</v>
      </c>
      <c r="AP27" s="275">
        <v>0</v>
      </c>
      <c r="AQ27" s="276">
        <v>0</v>
      </c>
      <c r="AR27" s="296" t="s">
        <v>212</v>
      </c>
      <c r="AS27" s="275">
        <v>0</v>
      </c>
      <c r="AT27" s="276">
        <v>0</v>
      </c>
      <c r="AU27" s="296" t="s">
        <v>212</v>
      </c>
      <c r="AV27" s="275">
        <v>0</v>
      </c>
      <c r="AW27" s="276">
        <v>0</v>
      </c>
      <c r="AX27" s="296" t="s">
        <v>212</v>
      </c>
      <c r="AY27" s="275">
        <v>0</v>
      </c>
      <c r="AZ27" s="276">
        <v>0</v>
      </c>
      <c r="BA27" s="296" t="s">
        <v>212</v>
      </c>
      <c r="BB27" s="275">
        <v>0</v>
      </c>
      <c r="BC27" s="276">
        <v>0</v>
      </c>
      <c r="BD27" s="296" t="s">
        <v>212</v>
      </c>
      <c r="BE27" s="275">
        <v>0</v>
      </c>
      <c r="BF27" s="276">
        <v>0</v>
      </c>
      <c r="BG27" s="296" t="s">
        <v>212</v>
      </c>
      <c r="BH27" s="275">
        <v>7</v>
      </c>
      <c r="BI27" s="276">
        <v>0</v>
      </c>
      <c r="BJ27" s="296" t="s">
        <v>212</v>
      </c>
      <c r="BK27" s="275">
        <v>1907</v>
      </c>
      <c r="BL27" s="276">
        <v>838</v>
      </c>
      <c r="BM27" s="296">
        <v>0.59558823529411775</v>
      </c>
      <c r="BN27" s="275">
        <v>20</v>
      </c>
      <c r="BO27" s="276">
        <v>0</v>
      </c>
      <c r="BP27" s="296">
        <v>0</v>
      </c>
      <c r="BQ27" s="275">
        <v>29</v>
      </c>
      <c r="BR27" s="276">
        <v>0</v>
      </c>
      <c r="BS27" s="296">
        <v>0</v>
      </c>
    </row>
    <row r="28" spans="2:71" s="4" customFormat="1" x14ac:dyDescent="0.25">
      <c r="B28" s="272" t="s">
        <v>331</v>
      </c>
      <c r="C28" s="273">
        <v>257</v>
      </c>
      <c r="D28" s="276">
        <v>81</v>
      </c>
      <c r="E28" s="296">
        <v>0.46022727272727271</v>
      </c>
      <c r="F28" s="275">
        <v>0</v>
      </c>
      <c r="G28" s="276">
        <v>0</v>
      </c>
      <c r="H28" s="296" t="s">
        <v>212</v>
      </c>
      <c r="I28" s="275">
        <v>0</v>
      </c>
      <c r="J28" s="276">
        <v>0</v>
      </c>
      <c r="K28" s="296" t="s">
        <v>212</v>
      </c>
      <c r="L28" s="275">
        <v>0</v>
      </c>
      <c r="M28" s="276">
        <v>0</v>
      </c>
      <c r="N28" s="296" t="s">
        <v>212</v>
      </c>
      <c r="O28" s="275">
        <v>0</v>
      </c>
      <c r="P28" s="276">
        <v>0</v>
      </c>
      <c r="Q28" s="296" t="s">
        <v>212</v>
      </c>
      <c r="R28" s="275">
        <v>0</v>
      </c>
      <c r="S28" s="276">
        <v>0</v>
      </c>
      <c r="T28" s="296" t="s">
        <v>212</v>
      </c>
      <c r="U28" s="275">
        <v>0</v>
      </c>
      <c r="V28" s="276">
        <v>0</v>
      </c>
      <c r="W28" s="296" t="s">
        <v>212</v>
      </c>
      <c r="X28" s="275">
        <v>0</v>
      </c>
      <c r="Y28" s="276">
        <v>0</v>
      </c>
      <c r="Z28" s="296" t="s">
        <v>212</v>
      </c>
      <c r="AA28" s="275">
        <v>0</v>
      </c>
      <c r="AB28" s="276">
        <v>0</v>
      </c>
      <c r="AC28" s="296" t="s">
        <v>212</v>
      </c>
      <c r="AD28" s="275">
        <v>0</v>
      </c>
      <c r="AE28" s="276">
        <v>0</v>
      </c>
      <c r="AF28" s="296" t="s">
        <v>212</v>
      </c>
      <c r="AG28" s="275">
        <v>11</v>
      </c>
      <c r="AH28" s="276">
        <v>0</v>
      </c>
      <c r="AI28" s="296">
        <v>0</v>
      </c>
      <c r="AJ28" s="275">
        <v>0</v>
      </c>
      <c r="AK28" s="276">
        <v>0</v>
      </c>
      <c r="AL28" s="296" t="s">
        <v>212</v>
      </c>
      <c r="AM28" s="275">
        <v>0</v>
      </c>
      <c r="AN28" s="276">
        <v>0</v>
      </c>
      <c r="AO28" s="296" t="s">
        <v>212</v>
      </c>
      <c r="AP28" s="275">
        <v>0</v>
      </c>
      <c r="AQ28" s="276">
        <v>0</v>
      </c>
      <c r="AR28" s="296" t="s">
        <v>212</v>
      </c>
      <c r="AS28" s="275">
        <v>0</v>
      </c>
      <c r="AT28" s="276">
        <v>0</v>
      </c>
      <c r="AU28" s="296" t="s">
        <v>212</v>
      </c>
      <c r="AV28" s="275">
        <v>0</v>
      </c>
      <c r="AW28" s="276">
        <v>0</v>
      </c>
      <c r="AX28" s="296" t="s">
        <v>212</v>
      </c>
      <c r="AY28" s="275">
        <v>0</v>
      </c>
      <c r="AZ28" s="276">
        <v>0</v>
      </c>
      <c r="BA28" s="296" t="s">
        <v>212</v>
      </c>
      <c r="BB28" s="275">
        <v>0</v>
      </c>
      <c r="BC28" s="276">
        <v>0</v>
      </c>
      <c r="BD28" s="296" t="s">
        <v>212</v>
      </c>
      <c r="BE28" s="275">
        <v>11</v>
      </c>
      <c r="BF28" s="276">
        <v>0</v>
      </c>
      <c r="BG28" s="296">
        <v>0</v>
      </c>
      <c r="BH28" s="275">
        <v>0</v>
      </c>
      <c r="BI28" s="276">
        <v>0</v>
      </c>
      <c r="BJ28" s="296" t="s">
        <v>212</v>
      </c>
      <c r="BK28" s="275">
        <v>217</v>
      </c>
      <c r="BL28" s="276">
        <v>81</v>
      </c>
      <c r="BM28" s="296">
        <v>0.91641337386018229</v>
      </c>
      <c r="BN28" s="275">
        <v>16</v>
      </c>
      <c r="BO28" s="276">
        <v>0</v>
      </c>
      <c r="BP28" s="296">
        <v>0</v>
      </c>
      <c r="BQ28" s="275">
        <v>13</v>
      </c>
      <c r="BR28" s="276">
        <v>0</v>
      </c>
      <c r="BS28" s="296">
        <v>0</v>
      </c>
    </row>
    <row r="29" spans="2:71" s="4" customFormat="1" x14ac:dyDescent="0.25">
      <c r="B29" s="272" t="s">
        <v>46</v>
      </c>
      <c r="C29" s="273">
        <v>11450</v>
      </c>
      <c r="D29" s="276">
        <v>2412</v>
      </c>
      <c r="E29" s="296">
        <v>0.26687320203584863</v>
      </c>
      <c r="F29" s="275">
        <v>3368</v>
      </c>
      <c r="G29" s="276">
        <v>0</v>
      </c>
      <c r="H29" s="296">
        <v>0</v>
      </c>
      <c r="I29" s="275">
        <v>0</v>
      </c>
      <c r="J29" s="276">
        <v>0</v>
      </c>
      <c r="K29" s="296" t="s">
        <v>212</v>
      </c>
      <c r="L29" s="275">
        <v>0</v>
      </c>
      <c r="M29" s="276">
        <v>0</v>
      </c>
      <c r="N29" s="296" t="s">
        <v>212</v>
      </c>
      <c r="O29" s="275">
        <v>722</v>
      </c>
      <c r="P29" s="276">
        <v>0</v>
      </c>
      <c r="Q29" s="296">
        <v>0</v>
      </c>
      <c r="R29" s="275">
        <v>848</v>
      </c>
      <c r="S29" s="276">
        <v>0</v>
      </c>
      <c r="T29" s="296">
        <v>0</v>
      </c>
      <c r="U29" s="275">
        <v>1784</v>
      </c>
      <c r="V29" s="276">
        <v>0</v>
      </c>
      <c r="W29" s="296">
        <v>0</v>
      </c>
      <c r="X29" s="275">
        <v>0</v>
      </c>
      <c r="Y29" s="276">
        <v>0</v>
      </c>
      <c r="Z29" s="296" t="s">
        <v>212</v>
      </c>
      <c r="AA29" s="275">
        <v>0</v>
      </c>
      <c r="AB29" s="276">
        <v>0</v>
      </c>
      <c r="AC29" s="296" t="s">
        <v>212</v>
      </c>
      <c r="AD29" s="275">
        <v>14</v>
      </c>
      <c r="AE29" s="276">
        <v>0</v>
      </c>
      <c r="AF29" s="296">
        <v>0</v>
      </c>
      <c r="AG29" s="275">
        <v>2978</v>
      </c>
      <c r="AH29" s="276">
        <v>0</v>
      </c>
      <c r="AI29" s="296">
        <v>0</v>
      </c>
      <c r="AJ29" s="275">
        <v>382</v>
      </c>
      <c r="AK29" s="276">
        <v>0</v>
      </c>
      <c r="AL29" s="296">
        <v>0</v>
      </c>
      <c r="AM29" s="275">
        <v>588</v>
      </c>
      <c r="AN29" s="276">
        <v>0</v>
      </c>
      <c r="AO29" s="296">
        <v>0</v>
      </c>
      <c r="AP29" s="275">
        <v>1135</v>
      </c>
      <c r="AQ29" s="276">
        <v>0</v>
      </c>
      <c r="AR29" s="296">
        <v>0</v>
      </c>
      <c r="AS29" s="275">
        <v>0</v>
      </c>
      <c r="AT29" s="276">
        <v>0</v>
      </c>
      <c r="AU29" s="296" t="s">
        <v>212</v>
      </c>
      <c r="AV29" s="275">
        <v>861</v>
      </c>
      <c r="AW29" s="276">
        <v>0</v>
      </c>
      <c r="AX29" s="296">
        <v>0</v>
      </c>
      <c r="AY29" s="275">
        <v>0</v>
      </c>
      <c r="AZ29" s="276">
        <v>0</v>
      </c>
      <c r="BA29" s="296" t="s">
        <v>212</v>
      </c>
      <c r="BB29" s="275">
        <v>0</v>
      </c>
      <c r="BC29" s="276">
        <v>0</v>
      </c>
      <c r="BD29" s="296" t="s">
        <v>212</v>
      </c>
      <c r="BE29" s="275">
        <v>12</v>
      </c>
      <c r="BF29" s="276">
        <v>0</v>
      </c>
      <c r="BG29" s="296">
        <v>0</v>
      </c>
      <c r="BH29" s="275">
        <v>0</v>
      </c>
      <c r="BI29" s="276">
        <v>0</v>
      </c>
      <c r="BJ29" s="296" t="s">
        <v>212</v>
      </c>
      <c r="BK29" s="275">
        <v>5044</v>
      </c>
      <c r="BL29" s="276">
        <v>2412</v>
      </c>
      <c r="BM29" s="296">
        <v>0.60285986653956147</v>
      </c>
      <c r="BN29" s="275">
        <v>32</v>
      </c>
      <c r="BO29" s="276">
        <v>0</v>
      </c>
      <c r="BP29" s="296">
        <v>0</v>
      </c>
      <c r="BQ29" s="275">
        <v>28</v>
      </c>
      <c r="BR29" s="276">
        <v>0</v>
      </c>
      <c r="BS29" s="296">
        <v>0</v>
      </c>
    </row>
    <row r="30" spans="2:71" s="4" customFormat="1" x14ac:dyDescent="0.25">
      <c r="B30" s="272" t="s">
        <v>332</v>
      </c>
      <c r="C30" s="273">
        <v>11531</v>
      </c>
      <c r="D30" s="276">
        <v>3270</v>
      </c>
      <c r="E30" s="296">
        <v>0.39583585522333853</v>
      </c>
      <c r="F30" s="275">
        <v>3059</v>
      </c>
      <c r="G30" s="276">
        <v>108</v>
      </c>
      <c r="H30" s="296">
        <v>3.6597763470010092E-2</v>
      </c>
      <c r="I30" s="275">
        <v>218</v>
      </c>
      <c r="J30" s="276">
        <v>0</v>
      </c>
      <c r="K30" s="296">
        <v>0</v>
      </c>
      <c r="L30" s="275">
        <v>355</v>
      </c>
      <c r="M30" s="276">
        <v>-58</v>
      </c>
      <c r="N30" s="296">
        <v>-0.14043583535108961</v>
      </c>
      <c r="O30" s="275">
        <v>674</v>
      </c>
      <c r="P30" s="276">
        <v>0</v>
      </c>
      <c r="Q30" s="296">
        <v>0</v>
      </c>
      <c r="R30" s="275">
        <v>1261</v>
      </c>
      <c r="S30" s="276">
        <v>166</v>
      </c>
      <c r="T30" s="296">
        <v>0.1515981735159817</v>
      </c>
      <c r="U30" s="275">
        <v>507</v>
      </c>
      <c r="V30" s="276">
        <v>0</v>
      </c>
      <c r="W30" s="296">
        <v>0</v>
      </c>
      <c r="X30" s="275">
        <v>0</v>
      </c>
      <c r="Y30" s="276">
        <v>0</v>
      </c>
      <c r="Z30" s="296" t="s">
        <v>212</v>
      </c>
      <c r="AA30" s="275">
        <v>0</v>
      </c>
      <c r="AB30" s="276">
        <v>0</v>
      </c>
      <c r="AC30" s="296" t="s">
        <v>212</v>
      </c>
      <c r="AD30" s="275">
        <v>44</v>
      </c>
      <c r="AE30" s="276">
        <v>0</v>
      </c>
      <c r="AF30" s="296">
        <v>0</v>
      </c>
      <c r="AG30" s="275">
        <v>50</v>
      </c>
      <c r="AH30" s="276">
        <v>0</v>
      </c>
      <c r="AI30" s="296">
        <v>0</v>
      </c>
      <c r="AJ30" s="275">
        <v>0</v>
      </c>
      <c r="AK30" s="276">
        <v>0</v>
      </c>
      <c r="AL30" s="296" t="s">
        <v>212</v>
      </c>
      <c r="AM30" s="275">
        <v>0</v>
      </c>
      <c r="AN30" s="276">
        <v>0</v>
      </c>
      <c r="AO30" s="296" t="s">
        <v>212</v>
      </c>
      <c r="AP30" s="275">
        <v>0</v>
      </c>
      <c r="AQ30" s="276">
        <v>0</v>
      </c>
      <c r="AR30" s="296" t="s">
        <v>212</v>
      </c>
      <c r="AS30" s="275">
        <v>0</v>
      </c>
      <c r="AT30" s="276">
        <v>0</v>
      </c>
      <c r="AU30" s="296" t="s">
        <v>212</v>
      </c>
      <c r="AV30" s="275">
        <v>0</v>
      </c>
      <c r="AW30" s="276">
        <v>0</v>
      </c>
      <c r="AX30" s="296" t="s">
        <v>212</v>
      </c>
      <c r="AY30" s="275">
        <v>0</v>
      </c>
      <c r="AZ30" s="276">
        <v>0</v>
      </c>
      <c r="BA30" s="296" t="s">
        <v>212</v>
      </c>
      <c r="BB30" s="275">
        <v>0</v>
      </c>
      <c r="BC30" s="276">
        <v>0</v>
      </c>
      <c r="BD30" s="296" t="s">
        <v>212</v>
      </c>
      <c r="BE30" s="275">
        <v>44</v>
      </c>
      <c r="BF30" s="276">
        <v>0</v>
      </c>
      <c r="BG30" s="296">
        <v>0</v>
      </c>
      <c r="BH30" s="275">
        <v>6</v>
      </c>
      <c r="BI30" s="276">
        <v>0</v>
      </c>
      <c r="BJ30" s="296" t="s">
        <v>212</v>
      </c>
      <c r="BK30" s="275">
        <v>8407</v>
      </c>
      <c r="BL30" s="276">
        <v>3162</v>
      </c>
      <c r="BM30" s="296">
        <v>0.44425087108013939</v>
      </c>
      <c r="BN30" s="275">
        <v>0</v>
      </c>
      <c r="BO30" s="276">
        <v>0</v>
      </c>
      <c r="BP30" s="296" t="s">
        <v>212</v>
      </c>
      <c r="BQ30" s="275">
        <v>15</v>
      </c>
      <c r="BR30" s="276">
        <v>0</v>
      </c>
      <c r="BS30" s="296">
        <v>0</v>
      </c>
    </row>
    <row r="31" spans="2:71" s="4" customFormat="1" x14ac:dyDescent="0.25">
      <c r="B31" s="272" t="s">
        <v>333</v>
      </c>
      <c r="C31" s="273">
        <v>1658</v>
      </c>
      <c r="D31" s="276">
        <v>510</v>
      </c>
      <c r="E31" s="296">
        <v>0.44425087108013939</v>
      </c>
      <c r="F31" s="275">
        <v>0</v>
      </c>
      <c r="G31" s="276">
        <v>0</v>
      </c>
      <c r="H31" s="296" t="s">
        <v>212</v>
      </c>
      <c r="I31" s="275">
        <v>0</v>
      </c>
      <c r="J31" s="276">
        <v>0</v>
      </c>
      <c r="K31" s="296" t="s">
        <v>212</v>
      </c>
      <c r="L31" s="275">
        <v>0</v>
      </c>
      <c r="M31" s="276">
        <v>0</v>
      </c>
      <c r="N31" s="296" t="s">
        <v>212</v>
      </c>
      <c r="O31" s="275">
        <v>0</v>
      </c>
      <c r="P31" s="276">
        <v>0</v>
      </c>
      <c r="Q31" s="296" t="s">
        <v>212</v>
      </c>
      <c r="R31" s="275">
        <v>0</v>
      </c>
      <c r="S31" s="276">
        <v>0</v>
      </c>
      <c r="T31" s="296" t="s">
        <v>212</v>
      </c>
      <c r="U31" s="275">
        <v>0</v>
      </c>
      <c r="V31" s="276">
        <v>0</v>
      </c>
      <c r="W31" s="296" t="s">
        <v>212</v>
      </c>
      <c r="X31" s="275">
        <v>0</v>
      </c>
      <c r="Y31" s="276">
        <v>0</v>
      </c>
      <c r="Z31" s="296" t="s">
        <v>212</v>
      </c>
      <c r="AA31" s="275">
        <v>0</v>
      </c>
      <c r="AB31" s="276">
        <v>0</v>
      </c>
      <c r="AC31" s="296" t="s">
        <v>212</v>
      </c>
      <c r="AD31" s="275">
        <v>0</v>
      </c>
      <c r="AE31" s="276">
        <v>0</v>
      </c>
      <c r="AF31" s="296" t="s">
        <v>212</v>
      </c>
      <c r="AG31" s="275">
        <v>0</v>
      </c>
      <c r="AH31" s="276">
        <v>0</v>
      </c>
      <c r="AI31" s="296" t="s">
        <v>212</v>
      </c>
      <c r="AJ31" s="275">
        <v>0</v>
      </c>
      <c r="AK31" s="276">
        <v>0</v>
      </c>
      <c r="AL31" s="296" t="s">
        <v>212</v>
      </c>
      <c r="AM31" s="275">
        <v>0</v>
      </c>
      <c r="AN31" s="276">
        <v>0</v>
      </c>
      <c r="AO31" s="296" t="s">
        <v>212</v>
      </c>
      <c r="AP31" s="275">
        <v>0</v>
      </c>
      <c r="AQ31" s="276">
        <v>0</v>
      </c>
      <c r="AR31" s="296" t="s">
        <v>212</v>
      </c>
      <c r="AS31" s="275">
        <v>0</v>
      </c>
      <c r="AT31" s="276">
        <v>0</v>
      </c>
      <c r="AU31" s="296" t="s">
        <v>212</v>
      </c>
      <c r="AV31" s="275">
        <v>0</v>
      </c>
      <c r="AW31" s="276">
        <v>0</v>
      </c>
      <c r="AX31" s="296" t="s">
        <v>212</v>
      </c>
      <c r="AY31" s="275">
        <v>0</v>
      </c>
      <c r="AZ31" s="276">
        <v>0</v>
      </c>
      <c r="BA31" s="296" t="s">
        <v>212</v>
      </c>
      <c r="BB31" s="275">
        <v>0</v>
      </c>
      <c r="BC31" s="276">
        <v>0</v>
      </c>
      <c r="BD31" s="296" t="s">
        <v>212</v>
      </c>
      <c r="BE31" s="275">
        <v>0</v>
      </c>
      <c r="BF31" s="276">
        <v>0</v>
      </c>
      <c r="BG31" s="296" t="s">
        <v>212</v>
      </c>
      <c r="BH31" s="275">
        <v>0</v>
      </c>
      <c r="BI31" s="276">
        <v>0</v>
      </c>
      <c r="BJ31" s="296" t="s">
        <v>212</v>
      </c>
      <c r="BK31" s="275">
        <v>1658</v>
      </c>
      <c r="BL31" s="276">
        <v>510</v>
      </c>
      <c r="BM31" s="296">
        <v>0.39310731297282153</v>
      </c>
      <c r="BN31" s="275">
        <v>0</v>
      </c>
      <c r="BO31" s="276">
        <v>0</v>
      </c>
      <c r="BP31" s="296" t="s">
        <v>212</v>
      </c>
      <c r="BQ31" s="275">
        <v>0</v>
      </c>
      <c r="BR31" s="276">
        <v>0</v>
      </c>
      <c r="BS31" s="296" t="s">
        <v>212</v>
      </c>
    </row>
    <row r="32" spans="2:71" s="4" customFormat="1" x14ac:dyDescent="0.25">
      <c r="B32" s="272" t="s">
        <v>48</v>
      </c>
      <c r="C32" s="273">
        <v>12441</v>
      </c>
      <c r="D32" s="276">
        <v>1411</v>
      </c>
      <c r="E32" s="296">
        <v>0.12792384406165014</v>
      </c>
      <c r="F32" s="275">
        <v>4459</v>
      </c>
      <c r="G32" s="276">
        <v>0</v>
      </c>
      <c r="H32" s="296">
        <v>0</v>
      </c>
      <c r="I32" s="275">
        <v>0</v>
      </c>
      <c r="J32" s="276">
        <v>0</v>
      </c>
      <c r="K32" s="296" t="s">
        <v>212</v>
      </c>
      <c r="L32" s="275">
        <v>0</v>
      </c>
      <c r="M32" s="276">
        <v>0</v>
      </c>
      <c r="N32" s="296" t="s">
        <v>212</v>
      </c>
      <c r="O32" s="275">
        <v>1058</v>
      </c>
      <c r="P32" s="276">
        <v>0</v>
      </c>
      <c r="Q32" s="296">
        <v>0</v>
      </c>
      <c r="R32" s="275">
        <v>3401</v>
      </c>
      <c r="S32" s="276">
        <v>0</v>
      </c>
      <c r="T32" s="296">
        <v>0</v>
      </c>
      <c r="U32" s="275">
        <v>0</v>
      </c>
      <c r="V32" s="276">
        <v>0</v>
      </c>
      <c r="W32" s="296" t="s">
        <v>212</v>
      </c>
      <c r="X32" s="275">
        <v>0</v>
      </c>
      <c r="Y32" s="276">
        <v>0</v>
      </c>
      <c r="Z32" s="296" t="s">
        <v>212</v>
      </c>
      <c r="AA32" s="275">
        <v>0</v>
      </c>
      <c r="AB32" s="276">
        <v>0</v>
      </c>
      <c r="AC32" s="296" t="s">
        <v>212</v>
      </c>
      <c r="AD32" s="275">
        <v>0</v>
      </c>
      <c r="AE32" s="276">
        <v>0</v>
      </c>
      <c r="AF32" s="296" t="s">
        <v>212</v>
      </c>
      <c r="AG32" s="275">
        <v>3010</v>
      </c>
      <c r="AH32" s="276">
        <v>8</v>
      </c>
      <c r="AI32" s="296">
        <v>2.6648900732844094E-3</v>
      </c>
      <c r="AJ32" s="275">
        <v>1513</v>
      </c>
      <c r="AK32" s="276">
        <v>0</v>
      </c>
      <c r="AL32" s="296">
        <v>0</v>
      </c>
      <c r="AM32" s="275">
        <v>869</v>
      </c>
      <c r="AN32" s="276">
        <v>8</v>
      </c>
      <c r="AO32" s="296">
        <v>9.2915214866433615E-3</v>
      </c>
      <c r="AP32" s="275">
        <v>0</v>
      </c>
      <c r="AQ32" s="276">
        <v>0</v>
      </c>
      <c r="AR32" s="296" t="s">
        <v>212</v>
      </c>
      <c r="AS32" s="275">
        <v>0</v>
      </c>
      <c r="AT32" s="276">
        <v>0</v>
      </c>
      <c r="AU32" s="296" t="s">
        <v>212</v>
      </c>
      <c r="AV32" s="275">
        <v>0</v>
      </c>
      <c r="AW32" s="276">
        <v>0</v>
      </c>
      <c r="AX32" s="296" t="s">
        <v>212</v>
      </c>
      <c r="AY32" s="275">
        <v>234</v>
      </c>
      <c r="AZ32" s="276">
        <v>0</v>
      </c>
      <c r="BA32" s="296">
        <v>0</v>
      </c>
      <c r="BB32" s="275">
        <v>394</v>
      </c>
      <c r="BC32" s="276">
        <v>0</v>
      </c>
      <c r="BD32" s="296">
        <v>0</v>
      </c>
      <c r="BE32" s="275">
        <v>0</v>
      </c>
      <c r="BF32" s="276">
        <v>0</v>
      </c>
      <c r="BG32" s="296" t="s">
        <v>212</v>
      </c>
      <c r="BH32" s="275">
        <v>0</v>
      </c>
      <c r="BI32" s="276">
        <v>0</v>
      </c>
      <c r="BJ32" s="296" t="s">
        <v>212</v>
      </c>
      <c r="BK32" s="275">
        <v>4972</v>
      </c>
      <c r="BL32" s="276">
        <v>1403</v>
      </c>
      <c r="BM32" s="296">
        <v>0.51395348837209309</v>
      </c>
      <c r="BN32" s="275">
        <v>0</v>
      </c>
      <c r="BO32" s="276">
        <v>0</v>
      </c>
      <c r="BP32" s="296" t="s">
        <v>212</v>
      </c>
      <c r="BQ32" s="275">
        <v>0</v>
      </c>
      <c r="BR32" s="276">
        <v>0</v>
      </c>
      <c r="BS32" s="296" t="s">
        <v>212</v>
      </c>
    </row>
    <row r="33" spans="2:71" s="4" customFormat="1" x14ac:dyDescent="0.25">
      <c r="B33" s="272" t="s">
        <v>334</v>
      </c>
      <c r="C33" s="273">
        <v>669</v>
      </c>
      <c r="D33" s="276">
        <v>221</v>
      </c>
      <c r="E33" s="296">
        <v>0.4933035714285714</v>
      </c>
      <c r="F33" s="275">
        <v>14</v>
      </c>
      <c r="G33" s="276">
        <v>0</v>
      </c>
      <c r="H33" s="296">
        <v>0</v>
      </c>
      <c r="I33" s="275">
        <v>0</v>
      </c>
      <c r="J33" s="276">
        <v>0</v>
      </c>
      <c r="K33" s="296" t="s">
        <v>212</v>
      </c>
      <c r="L33" s="275">
        <v>14</v>
      </c>
      <c r="M33" s="276">
        <v>0</v>
      </c>
      <c r="N33" s="296">
        <v>0</v>
      </c>
      <c r="O33" s="275">
        <v>0</v>
      </c>
      <c r="P33" s="276">
        <v>0</v>
      </c>
      <c r="Q33" s="296" t="s">
        <v>212</v>
      </c>
      <c r="R33" s="275">
        <v>0</v>
      </c>
      <c r="S33" s="276">
        <v>0</v>
      </c>
      <c r="T33" s="296" t="s">
        <v>212</v>
      </c>
      <c r="U33" s="275">
        <v>0</v>
      </c>
      <c r="V33" s="276">
        <v>0</v>
      </c>
      <c r="W33" s="296" t="s">
        <v>212</v>
      </c>
      <c r="X33" s="275">
        <v>0</v>
      </c>
      <c r="Y33" s="276">
        <v>0</v>
      </c>
      <c r="Z33" s="296" t="s">
        <v>212</v>
      </c>
      <c r="AA33" s="275">
        <v>0</v>
      </c>
      <c r="AB33" s="276">
        <v>0</v>
      </c>
      <c r="AC33" s="296" t="s">
        <v>212</v>
      </c>
      <c r="AD33" s="275">
        <v>0</v>
      </c>
      <c r="AE33" s="276">
        <v>0</v>
      </c>
      <c r="AF33" s="296" t="s">
        <v>212</v>
      </c>
      <c r="AG33" s="275">
        <v>0</v>
      </c>
      <c r="AH33" s="276">
        <v>0</v>
      </c>
      <c r="AI33" s="296" t="s">
        <v>212</v>
      </c>
      <c r="AJ33" s="275">
        <v>0</v>
      </c>
      <c r="AK33" s="276">
        <v>0</v>
      </c>
      <c r="AL33" s="296" t="s">
        <v>212</v>
      </c>
      <c r="AM33" s="275">
        <v>0</v>
      </c>
      <c r="AN33" s="276">
        <v>0</v>
      </c>
      <c r="AO33" s="296" t="s">
        <v>212</v>
      </c>
      <c r="AP33" s="275">
        <v>0</v>
      </c>
      <c r="AQ33" s="276">
        <v>0</v>
      </c>
      <c r="AR33" s="296" t="s">
        <v>212</v>
      </c>
      <c r="AS33" s="275">
        <v>0</v>
      </c>
      <c r="AT33" s="276">
        <v>0</v>
      </c>
      <c r="AU33" s="296" t="s">
        <v>212</v>
      </c>
      <c r="AV33" s="275">
        <v>0</v>
      </c>
      <c r="AW33" s="276">
        <v>0</v>
      </c>
      <c r="AX33" s="296" t="s">
        <v>212</v>
      </c>
      <c r="AY33" s="275">
        <v>0</v>
      </c>
      <c r="AZ33" s="276">
        <v>0</v>
      </c>
      <c r="BA33" s="296" t="s">
        <v>212</v>
      </c>
      <c r="BB33" s="275">
        <v>0</v>
      </c>
      <c r="BC33" s="276">
        <v>0</v>
      </c>
      <c r="BD33" s="296" t="s">
        <v>212</v>
      </c>
      <c r="BE33" s="275">
        <v>0</v>
      </c>
      <c r="BF33" s="276">
        <v>0</v>
      </c>
      <c r="BG33" s="296" t="s">
        <v>212</v>
      </c>
      <c r="BH33" s="275">
        <v>0</v>
      </c>
      <c r="BI33" s="276">
        <v>0</v>
      </c>
      <c r="BJ33" s="296" t="s">
        <v>212</v>
      </c>
      <c r="BK33" s="275">
        <v>651</v>
      </c>
      <c r="BL33" s="276">
        <v>221</v>
      </c>
      <c r="BM33" s="296">
        <v>0.32345013477088957</v>
      </c>
      <c r="BN33" s="275">
        <v>0</v>
      </c>
      <c r="BO33" s="276">
        <v>0</v>
      </c>
      <c r="BP33" s="296" t="s">
        <v>212</v>
      </c>
      <c r="BQ33" s="275">
        <v>4</v>
      </c>
      <c r="BR33" s="276">
        <v>0</v>
      </c>
      <c r="BS33" s="296">
        <v>0</v>
      </c>
    </row>
    <row r="34" spans="2:71" s="4" customFormat="1" x14ac:dyDescent="0.25">
      <c r="B34" s="272" t="s">
        <v>335</v>
      </c>
      <c r="C34" s="273">
        <v>648</v>
      </c>
      <c r="D34" s="276">
        <v>124</v>
      </c>
      <c r="E34" s="296">
        <v>0.23664122137404586</v>
      </c>
      <c r="F34" s="275">
        <v>98</v>
      </c>
      <c r="G34" s="276">
        <v>0</v>
      </c>
      <c r="H34" s="296">
        <v>0</v>
      </c>
      <c r="I34" s="275">
        <v>0</v>
      </c>
      <c r="J34" s="276">
        <v>0</v>
      </c>
      <c r="K34" s="296" t="s">
        <v>212</v>
      </c>
      <c r="L34" s="275">
        <v>0</v>
      </c>
      <c r="M34" s="276">
        <v>0</v>
      </c>
      <c r="N34" s="296" t="s">
        <v>212</v>
      </c>
      <c r="O34" s="275">
        <v>0</v>
      </c>
      <c r="P34" s="276">
        <v>0</v>
      </c>
      <c r="Q34" s="296" t="s">
        <v>212</v>
      </c>
      <c r="R34" s="275">
        <v>98</v>
      </c>
      <c r="S34" s="276">
        <v>0</v>
      </c>
      <c r="T34" s="296">
        <v>0</v>
      </c>
      <c r="U34" s="275">
        <v>0</v>
      </c>
      <c r="V34" s="276">
        <v>0</v>
      </c>
      <c r="W34" s="296" t="s">
        <v>212</v>
      </c>
      <c r="X34" s="275">
        <v>0</v>
      </c>
      <c r="Y34" s="276">
        <v>0</v>
      </c>
      <c r="Z34" s="296" t="s">
        <v>212</v>
      </c>
      <c r="AA34" s="275">
        <v>0</v>
      </c>
      <c r="AB34" s="276">
        <v>0</v>
      </c>
      <c r="AC34" s="296" t="s">
        <v>212</v>
      </c>
      <c r="AD34" s="275">
        <v>0</v>
      </c>
      <c r="AE34" s="276">
        <v>0</v>
      </c>
      <c r="AF34" s="296" t="s">
        <v>212</v>
      </c>
      <c r="AG34" s="275">
        <v>14</v>
      </c>
      <c r="AH34" s="276">
        <v>4</v>
      </c>
      <c r="AI34" s="296">
        <v>0.39999999999999991</v>
      </c>
      <c r="AJ34" s="275">
        <v>0</v>
      </c>
      <c r="AK34" s="276">
        <v>0</v>
      </c>
      <c r="AL34" s="296" t="s">
        <v>212</v>
      </c>
      <c r="AM34" s="275">
        <v>0</v>
      </c>
      <c r="AN34" s="276">
        <v>0</v>
      </c>
      <c r="AO34" s="296" t="s">
        <v>212</v>
      </c>
      <c r="AP34" s="275">
        <v>0</v>
      </c>
      <c r="AQ34" s="276">
        <v>0</v>
      </c>
      <c r="AR34" s="296" t="s">
        <v>212</v>
      </c>
      <c r="AS34" s="275">
        <v>0</v>
      </c>
      <c r="AT34" s="276">
        <v>0</v>
      </c>
      <c r="AU34" s="296" t="s">
        <v>212</v>
      </c>
      <c r="AV34" s="275">
        <v>0</v>
      </c>
      <c r="AW34" s="276">
        <v>0</v>
      </c>
      <c r="AX34" s="296" t="s">
        <v>212</v>
      </c>
      <c r="AY34" s="275">
        <v>0</v>
      </c>
      <c r="AZ34" s="276">
        <v>0</v>
      </c>
      <c r="BA34" s="296" t="s">
        <v>212</v>
      </c>
      <c r="BB34" s="275">
        <v>0</v>
      </c>
      <c r="BC34" s="276">
        <v>0</v>
      </c>
      <c r="BD34" s="296" t="s">
        <v>212</v>
      </c>
      <c r="BE34" s="275">
        <v>4</v>
      </c>
      <c r="BF34" s="276">
        <v>4</v>
      </c>
      <c r="BG34" s="296" t="s">
        <v>212</v>
      </c>
      <c r="BH34" s="275">
        <v>10</v>
      </c>
      <c r="BI34" s="276">
        <v>0</v>
      </c>
      <c r="BJ34" s="296" t="s">
        <v>212</v>
      </c>
      <c r="BK34" s="275">
        <v>491</v>
      </c>
      <c r="BL34" s="276">
        <v>120</v>
      </c>
      <c r="BM34" s="296">
        <v>0.50667853962600184</v>
      </c>
      <c r="BN34" s="275">
        <v>24</v>
      </c>
      <c r="BO34" s="276">
        <v>0</v>
      </c>
      <c r="BP34" s="296">
        <v>0</v>
      </c>
      <c r="BQ34" s="275">
        <v>21</v>
      </c>
      <c r="BR34" s="276">
        <v>0</v>
      </c>
      <c r="BS34" s="296">
        <v>0</v>
      </c>
    </row>
    <row r="35" spans="2:71" s="4" customFormat="1" x14ac:dyDescent="0.25">
      <c r="B35" s="272" t="s">
        <v>336</v>
      </c>
      <c r="C35" s="273">
        <v>2011</v>
      </c>
      <c r="D35" s="276">
        <v>569</v>
      </c>
      <c r="E35" s="296">
        <v>0.39459084604715677</v>
      </c>
      <c r="F35" s="275">
        <v>12</v>
      </c>
      <c r="G35" s="276">
        <v>0</v>
      </c>
      <c r="H35" s="296">
        <v>0</v>
      </c>
      <c r="I35" s="275">
        <v>0</v>
      </c>
      <c r="J35" s="276">
        <v>0</v>
      </c>
      <c r="K35" s="296" t="s">
        <v>212</v>
      </c>
      <c r="L35" s="275">
        <v>0</v>
      </c>
      <c r="M35" s="276">
        <v>0</v>
      </c>
      <c r="N35" s="296" t="s">
        <v>212</v>
      </c>
      <c r="O35" s="275">
        <v>0</v>
      </c>
      <c r="P35" s="276">
        <v>0</v>
      </c>
      <c r="Q35" s="296" t="s">
        <v>212</v>
      </c>
      <c r="R35" s="275">
        <v>0</v>
      </c>
      <c r="S35" s="276">
        <v>0</v>
      </c>
      <c r="T35" s="296" t="s">
        <v>212</v>
      </c>
      <c r="U35" s="275">
        <v>0</v>
      </c>
      <c r="V35" s="276">
        <v>0</v>
      </c>
      <c r="W35" s="296" t="s">
        <v>212</v>
      </c>
      <c r="X35" s="275">
        <v>0</v>
      </c>
      <c r="Y35" s="276">
        <v>0</v>
      </c>
      <c r="Z35" s="296" t="s">
        <v>212</v>
      </c>
      <c r="AA35" s="275">
        <v>0</v>
      </c>
      <c r="AB35" s="276">
        <v>0</v>
      </c>
      <c r="AC35" s="296" t="s">
        <v>212</v>
      </c>
      <c r="AD35" s="275">
        <v>12</v>
      </c>
      <c r="AE35" s="276">
        <v>0</v>
      </c>
      <c r="AF35" s="296">
        <v>0</v>
      </c>
      <c r="AG35" s="275">
        <v>272</v>
      </c>
      <c r="AH35" s="276">
        <v>0</v>
      </c>
      <c r="AI35" s="296">
        <v>0</v>
      </c>
      <c r="AJ35" s="275">
        <v>0</v>
      </c>
      <c r="AK35" s="276">
        <v>0</v>
      </c>
      <c r="AL35" s="296" t="s">
        <v>212</v>
      </c>
      <c r="AM35" s="275">
        <v>0</v>
      </c>
      <c r="AN35" s="276">
        <v>0</v>
      </c>
      <c r="AO35" s="296" t="s">
        <v>212</v>
      </c>
      <c r="AP35" s="275">
        <v>272</v>
      </c>
      <c r="AQ35" s="276">
        <v>0</v>
      </c>
      <c r="AR35" s="296">
        <v>0</v>
      </c>
      <c r="AS35" s="275">
        <v>0</v>
      </c>
      <c r="AT35" s="276">
        <v>0</v>
      </c>
      <c r="AU35" s="296" t="s">
        <v>212</v>
      </c>
      <c r="AV35" s="275">
        <v>0</v>
      </c>
      <c r="AW35" s="276">
        <v>0</v>
      </c>
      <c r="AX35" s="296" t="s">
        <v>212</v>
      </c>
      <c r="AY35" s="275">
        <v>0</v>
      </c>
      <c r="AZ35" s="276">
        <v>0</v>
      </c>
      <c r="BA35" s="296" t="s">
        <v>212</v>
      </c>
      <c r="BB35" s="275">
        <v>0</v>
      </c>
      <c r="BC35" s="276">
        <v>0</v>
      </c>
      <c r="BD35" s="296" t="s">
        <v>212</v>
      </c>
      <c r="BE35" s="275">
        <v>0</v>
      </c>
      <c r="BF35" s="276">
        <v>0</v>
      </c>
      <c r="BG35" s="296" t="s">
        <v>212</v>
      </c>
      <c r="BH35" s="275">
        <v>0</v>
      </c>
      <c r="BI35" s="276">
        <v>0</v>
      </c>
      <c r="BJ35" s="296" t="s">
        <v>212</v>
      </c>
      <c r="BK35" s="275">
        <v>1692</v>
      </c>
      <c r="BL35" s="276">
        <v>569</v>
      </c>
      <c r="BM35" s="296">
        <v>0.98290598290598297</v>
      </c>
      <c r="BN35" s="275">
        <v>0</v>
      </c>
      <c r="BO35" s="276">
        <v>0</v>
      </c>
      <c r="BP35" s="296" t="s">
        <v>212</v>
      </c>
      <c r="BQ35" s="275">
        <v>35</v>
      </c>
      <c r="BR35" s="276">
        <v>0</v>
      </c>
      <c r="BS35" s="296">
        <v>0</v>
      </c>
    </row>
    <row r="36" spans="2:71" s="4" customFormat="1" x14ac:dyDescent="0.25">
      <c r="B36" s="272" t="s">
        <v>337</v>
      </c>
      <c r="C36" s="273">
        <v>279</v>
      </c>
      <c r="D36" s="276">
        <v>115</v>
      </c>
      <c r="E36" s="296">
        <v>0.70121951219512191</v>
      </c>
      <c r="F36" s="275">
        <v>0</v>
      </c>
      <c r="G36" s="276">
        <v>0</v>
      </c>
      <c r="H36" s="296" t="s">
        <v>212</v>
      </c>
      <c r="I36" s="275">
        <v>0</v>
      </c>
      <c r="J36" s="276">
        <v>0</v>
      </c>
      <c r="K36" s="296" t="s">
        <v>212</v>
      </c>
      <c r="L36" s="275">
        <v>0</v>
      </c>
      <c r="M36" s="276">
        <v>0</v>
      </c>
      <c r="N36" s="296" t="s">
        <v>212</v>
      </c>
      <c r="O36" s="275">
        <v>0</v>
      </c>
      <c r="P36" s="276">
        <v>0</v>
      </c>
      <c r="Q36" s="296" t="s">
        <v>212</v>
      </c>
      <c r="R36" s="275">
        <v>0</v>
      </c>
      <c r="S36" s="276">
        <v>0</v>
      </c>
      <c r="T36" s="296" t="s">
        <v>212</v>
      </c>
      <c r="U36" s="275">
        <v>0</v>
      </c>
      <c r="V36" s="276">
        <v>0</v>
      </c>
      <c r="W36" s="296" t="s">
        <v>212</v>
      </c>
      <c r="X36" s="275">
        <v>0</v>
      </c>
      <c r="Y36" s="276">
        <v>0</v>
      </c>
      <c r="Z36" s="296" t="s">
        <v>212</v>
      </c>
      <c r="AA36" s="275">
        <v>0</v>
      </c>
      <c r="AB36" s="276">
        <v>0</v>
      </c>
      <c r="AC36" s="296" t="s">
        <v>212</v>
      </c>
      <c r="AD36" s="275">
        <v>0</v>
      </c>
      <c r="AE36" s="276">
        <v>0</v>
      </c>
      <c r="AF36" s="296" t="s">
        <v>212</v>
      </c>
      <c r="AG36" s="275">
        <v>14</v>
      </c>
      <c r="AH36" s="276">
        <v>0</v>
      </c>
      <c r="AI36" s="296">
        <v>0</v>
      </c>
      <c r="AJ36" s="275">
        <v>0</v>
      </c>
      <c r="AK36" s="276">
        <v>0</v>
      </c>
      <c r="AL36" s="296" t="s">
        <v>212</v>
      </c>
      <c r="AM36" s="275">
        <v>0</v>
      </c>
      <c r="AN36" s="276">
        <v>0</v>
      </c>
      <c r="AO36" s="296" t="s">
        <v>212</v>
      </c>
      <c r="AP36" s="275">
        <v>0</v>
      </c>
      <c r="AQ36" s="276">
        <v>0</v>
      </c>
      <c r="AR36" s="296" t="s">
        <v>212</v>
      </c>
      <c r="AS36" s="275">
        <v>0</v>
      </c>
      <c r="AT36" s="276">
        <v>0</v>
      </c>
      <c r="AU36" s="296" t="s">
        <v>212</v>
      </c>
      <c r="AV36" s="275">
        <v>0</v>
      </c>
      <c r="AW36" s="276">
        <v>0</v>
      </c>
      <c r="AX36" s="296" t="s">
        <v>212</v>
      </c>
      <c r="AY36" s="275">
        <v>0</v>
      </c>
      <c r="AZ36" s="276">
        <v>0</v>
      </c>
      <c r="BA36" s="296" t="s">
        <v>212</v>
      </c>
      <c r="BB36" s="275">
        <v>0</v>
      </c>
      <c r="BC36" s="276">
        <v>0</v>
      </c>
      <c r="BD36" s="296" t="s">
        <v>212</v>
      </c>
      <c r="BE36" s="275">
        <v>14</v>
      </c>
      <c r="BF36" s="276">
        <v>0</v>
      </c>
      <c r="BG36" s="296">
        <v>0</v>
      </c>
      <c r="BH36" s="275">
        <v>0</v>
      </c>
      <c r="BI36" s="276">
        <v>0</v>
      </c>
      <c r="BJ36" s="296" t="s">
        <v>212</v>
      </c>
      <c r="BK36" s="275">
        <v>232</v>
      </c>
      <c r="BL36" s="276">
        <v>115</v>
      </c>
      <c r="BM36" s="296">
        <v>0.54672897196261672</v>
      </c>
      <c r="BN36" s="275">
        <v>21</v>
      </c>
      <c r="BO36" s="276">
        <v>0</v>
      </c>
      <c r="BP36" s="296" t="s">
        <v>212</v>
      </c>
      <c r="BQ36" s="275">
        <v>12</v>
      </c>
      <c r="BR36" s="276">
        <v>0</v>
      </c>
      <c r="BS36" s="296" t="s">
        <v>212</v>
      </c>
    </row>
    <row r="37" spans="2:71" s="4" customFormat="1" x14ac:dyDescent="0.25">
      <c r="B37" s="272" t="s">
        <v>338</v>
      </c>
      <c r="C37" s="273">
        <v>371</v>
      </c>
      <c r="D37" s="276">
        <v>117</v>
      </c>
      <c r="E37" s="296">
        <v>0.46062992125984259</v>
      </c>
      <c r="F37" s="275">
        <v>10</v>
      </c>
      <c r="G37" s="276">
        <v>0</v>
      </c>
      <c r="H37" s="296">
        <v>0</v>
      </c>
      <c r="I37" s="275">
        <v>0</v>
      </c>
      <c r="J37" s="276">
        <v>0</v>
      </c>
      <c r="K37" s="296" t="s">
        <v>212</v>
      </c>
      <c r="L37" s="275">
        <v>0</v>
      </c>
      <c r="M37" s="276">
        <v>0</v>
      </c>
      <c r="N37" s="296" t="s">
        <v>212</v>
      </c>
      <c r="O37" s="275">
        <v>0</v>
      </c>
      <c r="P37" s="276">
        <v>0</v>
      </c>
      <c r="Q37" s="296" t="s">
        <v>212</v>
      </c>
      <c r="R37" s="275">
        <v>0</v>
      </c>
      <c r="S37" s="276">
        <v>0</v>
      </c>
      <c r="T37" s="296" t="s">
        <v>212</v>
      </c>
      <c r="U37" s="275">
        <v>0</v>
      </c>
      <c r="V37" s="276">
        <v>0</v>
      </c>
      <c r="W37" s="296" t="s">
        <v>212</v>
      </c>
      <c r="X37" s="275">
        <v>0</v>
      </c>
      <c r="Y37" s="276">
        <v>0</v>
      </c>
      <c r="Z37" s="296" t="s">
        <v>212</v>
      </c>
      <c r="AA37" s="275">
        <v>0</v>
      </c>
      <c r="AB37" s="276">
        <v>0</v>
      </c>
      <c r="AC37" s="296" t="s">
        <v>212</v>
      </c>
      <c r="AD37" s="275">
        <v>10</v>
      </c>
      <c r="AE37" s="276">
        <v>0</v>
      </c>
      <c r="AF37" s="296">
        <v>0</v>
      </c>
      <c r="AG37" s="275">
        <v>17</v>
      </c>
      <c r="AH37" s="276">
        <v>0</v>
      </c>
      <c r="AI37" s="296">
        <v>0</v>
      </c>
      <c r="AJ37" s="275">
        <v>0</v>
      </c>
      <c r="AK37" s="276">
        <v>0</v>
      </c>
      <c r="AL37" s="296" t="s">
        <v>212</v>
      </c>
      <c r="AM37" s="275">
        <v>0</v>
      </c>
      <c r="AN37" s="276">
        <v>0</v>
      </c>
      <c r="AO37" s="296" t="s">
        <v>212</v>
      </c>
      <c r="AP37" s="275">
        <v>0</v>
      </c>
      <c r="AQ37" s="276">
        <v>0</v>
      </c>
      <c r="AR37" s="296" t="s">
        <v>212</v>
      </c>
      <c r="AS37" s="275">
        <v>0</v>
      </c>
      <c r="AT37" s="276">
        <v>0</v>
      </c>
      <c r="AU37" s="296" t="s">
        <v>212</v>
      </c>
      <c r="AV37" s="275">
        <v>0</v>
      </c>
      <c r="AW37" s="276">
        <v>0</v>
      </c>
      <c r="AX37" s="296" t="s">
        <v>212</v>
      </c>
      <c r="AY37" s="275">
        <v>0</v>
      </c>
      <c r="AZ37" s="276">
        <v>0</v>
      </c>
      <c r="BA37" s="296" t="s">
        <v>212</v>
      </c>
      <c r="BB37" s="275">
        <v>0</v>
      </c>
      <c r="BC37" s="276">
        <v>0</v>
      </c>
      <c r="BD37" s="296" t="s">
        <v>212</v>
      </c>
      <c r="BE37" s="275">
        <v>10</v>
      </c>
      <c r="BF37" s="276">
        <v>0</v>
      </c>
      <c r="BG37" s="296">
        <v>0</v>
      </c>
      <c r="BH37" s="275">
        <v>7</v>
      </c>
      <c r="BI37" s="276">
        <v>0</v>
      </c>
      <c r="BJ37" s="296" t="s">
        <v>212</v>
      </c>
      <c r="BK37" s="275">
        <v>331</v>
      </c>
      <c r="BL37" s="276">
        <v>117</v>
      </c>
      <c r="BM37" s="296">
        <v>0.98136645962732927</v>
      </c>
      <c r="BN37" s="275">
        <v>0</v>
      </c>
      <c r="BO37" s="276">
        <v>0</v>
      </c>
      <c r="BP37" s="296" t="s">
        <v>212</v>
      </c>
      <c r="BQ37" s="275">
        <v>13</v>
      </c>
      <c r="BR37" s="276">
        <v>0</v>
      </c>
      <c r="BS37" s="296">
        <v>0</v>
      </c>
    </row>
    <row r="38" spans="2:71" s="4" customFormat="1" x14ac:dyDescent="0.25">
      <c r="B38" s="272" t="s">
        <v>339</v>
      </c>
      <c r="C38" s="273">
        <v>331</v>
      </c>
      <c r="D38" s="276">
        <v>158</v>
      </c>
      <c r="E38" s="296">
        <v>0.91329479768786137</v>
      </c>
      <c r="F38" s="275">
        <v>0</v>
      </c>
      <c r="G38" s="276">
        <v>0</v>
      </c>
      <c r="H38" s="296" t="s">
        <v>212</v>
      </c>
      <c r="I38" s="275">
        <v>0</v>
      </c>
      <c r="J38" s="276">
        <v>0</v>
      </c>
      <c r="K38" s="296" t="s">
        <v>212</v>
      </c>
      <c r="L38" s="275">
        <v>0</v>
      </c>
      <c r="M38" s="276">
        <v>0</v>
      </c>
      <c r="N38" s="296" t="s">
        <v>212</v>
      </c>
      <c r="O38" s="275">
        <v>0</v>
      </c>
      <c r="P38" s="276">
        <v>0</v>
      </c>
      <c r="Q38" s="296" t="s">
        <v>212</v>
      </c>
      <c r="R38" s="275">
        <v>0</v>
      </c>
      <c r="S38" s="276">
        <v>0</v>
      </c>
      <c r="T38" s="296" t="s">
        <v>212</v>
      </c>
      <c r="U38" s="275">
        <v>0</v>
      </c>
      <c r="V38" s="276">
        <v>0</v>
      </c>
      <c r="W38" s="296" t="s">
        <v>212</v>
      </c>
      <c r="X38" s="275">
        <v>0</v>
      </c>
      <c r="Y38" s="276">
        <v>0</v>
      </c>
      <c r="Z38" s="296" t="s">
        <v>212</v>
      </c>
      <c r="AA38" s="275">
        <v>0</v>
      </c>
      <c r="AB38" s="276">
        <v>0</v>
      </c>
      <c r="AC38" s="296" t="s">
        <v>212</v>
      </c>
      <c r="AD38" s="275">
        <v>0</v>
      </c>
      <c r="AE38" s="276">
        <v>0</v>
      </c>
      <c r="AF38" s="296" t="s">
        <v>212</v>
      </c>
      <c r="AG38" s="275">
        <v>0</v>
      </c>
      <c r="AH38" s="276">
        <v>0</v>
      </c>
      <c r="AI38" s="296" t="s">
        <v>212</v>
      </c>
      <c r="AJ38" s="275">
        <v>0</v>
      </c>
      <c r="AK38" s="276">
        <v>0</v>
      </c>
      <c r="AL38" s="296" t="s">
        <v>212</v>
      </c>
      <c r="AM38" s="275">
        <v>0</v>
      </c>
      <c r="AN38" s="276">
        <v>0</v>
      </c>
      <c r="AO38" s="296" t="s">
        <v>212</v>
      </c>
      <c r="AP38" s="275">
        <v>0</v>
      </c>
      <c r="AQ38" s="276">
        <v>0</v>
      </c>
      <c r="AR38" s="296" t="s">
        <v>212</v>
      </c>
      <c r="AS38" s="275">
        <v>0</v>
      </c>
      <c r="AT38" s="276">
        <v>0</v>
      </c>
      <c r="AU38" s="296" t="s">
        <v>212</v>
      </c>
      <c r="AV38" s="275">
        <v>0</v>
      </c>
      <c r="AW38" s="276">
        <v>0</v>
      </c>
      <c r="AX38" s="296" t="s">
        <v>212</v>
      </c>
      <c r="AY38" s="275">
        <v>0</v>
      </c>
      <c r="AZ38" s="276">
        <v>0</v>
      </c>
      <c r="BA38" s="296" t="s">
        <v>212</v>
      </c>
      <c r="BB38" s="275">
        <v>0</v>
      </c>
      <c r="BC38" s="276">
        <v>0</v>
      </c>
      <c r="BD38" s="296" t="s">
        <v>212</v>
      </c>
      <c r="BE38" s="275">
        <v>0</v>
      </c>
      <c r="BF38" s="276">
        <v>0</v>
      </c>
      <c r="BG38" s="296" t="s">
        <v>212</v>
      </c>
      <c r="BH38" s="275">
        <v>0</v>
      </c>
      <c r="BI38" s="276">
        <v>0</v>
      </c>
      <c r="BJ38" s="296" t="s">
        <v>212</v>
      </c>
      <c r="BK38" s="275">
        <v>319</v>
      </c>
      <c r="BL38" s="276">
        <v>158</v>
      </c>
      <c r="BM38" s="296">
        <v>1.3903743315508019</v>
      </c>
      <c r="BN38" s="275">
        <v>0</v>
      </c>
      <c r="BO38" s="276">
        <v>0</v>
      </c>
      <c r="BP38" s="296" t="s">
        <v>212</v>
      </c>
      <c r="BQ38" s="275">
        <v>12</v>
      </c>
      <c r="BR38" s="276">
        <v>0</v>
      </c>
      <c r="BS38" s="296">
        <v>0</v>
      </c>
    </row>
    <row r="39" spans="2:71" s="4" customFormat="1" x14ac:dyDescent="0.25">
      <c r="B39" s="272" t="s">
        <v>340</v>
      </c>
      <c r="C39" s="273">
        <v>618</v>
      </c>
      <c r="D39" s="276">
        <v>260</v>
      </c>
      <c r="E39" s="296">
        <v>0.72625698324022347</v>
      </c>
      <c r="F39" s="275">
        <v>119</v>
      </c>
      <c r="G39" s="276">
        <v>0</v>
      </c>
      <c r="H39" s="296">
        <v>0</v>
      </c>
      <c r="I39" s="275">
        <v>17</v>
      </c>
      <c r="J39" s="276">
        <v>0</v>
      </c>
      <c r="K39" s="296">
        <v>0</v>
      </c>
      <c r="L39" s="275">
        <v>28</v>
      </c>
      <c r="M39" s="276">
        <v>0</v>
      </c>
      <c r="N39" s="296">
        <v>0</v>
      </c>
      <c r="O39" s="275">
        <v>32</v>
      </c>
      <c r="P39" s="276">
        <v>0</v>
      </c>
      <c r="Q39" s="296">
        <v>0</v>
      </c>
      <c r="R39" s="275">
        <v>42</v>
      </c>
      <c r="S39" s="276">
        <v>0</v>
      </c>
      <c r="T39" s="296">
        <v>0</v>
      </c>
      <c r="U39" s="275">
        <v>0</v>
      </c>
      <c r="V39" s="276">
        <v>0</v>
      </c>
      <c r="W39" s="296" t="s">
        <v>212</v>
      </c>
      <c r="X39" s="275">
        <v>0</v>
      </c>
      <c r="Y39" s="276">
        <v>0</v>
      </c>
      <c r="Z39" s="296" t="s">
        <v>212</v>
      </c>
      <c r="AA39" s="275">
        <v>0</v>
      </c>
      <c r="AB39" s="276">
        <v>0</v>
      </c>
      <c r="AC39" s="296" t="s">
        <v>212</v>
      </c>
      <c r="AD39" s="275">
        <v>0</v>
      </c>
      <c r="AE39" s="276">
        <v>0</v>
      </c>
      <c r="AF39" s="296" t="s">
        <v>212</v>
      </c>
      <c r="AG39" s="275">
        <v>6</v>
      </c>
      <c r="AH39" s="276">
        <v>0</v>
      </c>
      <c r="AI39" s="296">
        <v>0</v>
      </c>
      <c r="AJ39" s="275">
        <v>0</v>
      </c>
      <c r="AK39" s="276">
        <v>0</v>
      </c>
      <c r="AL39" s="296" t="s">
        <v>212</v>
      </c>
      <c r="AM39" s="275">
        <v>0</v>
      </c>
      <c r="AN39" s="276">
        <v>0</v>
      </c>
      <c r="AO39" s="296" t="s">
        <v>212</v>
      </c>
      <c r="AP39" s="275">
        <v>0</v>
      </c>
      <c r="AQ39" s="276">
        <v>0</v>
      </c>
      <c r="AR39" s="296" t="s">
        <v>212</v>
      </c>
      <c r="AS39" s="275">
        <v>0</v>
      </c>
      <c r="AT39" s="276">
        <v>0</v>
      </c>
      <c r="AU39" s="296" t="s">
        <v>212</v>
      </c>
      <c r="AV39" s="275">
        <v>0</v>
      </c>
      <c r="AW39" s="276">
        <v>0</v>
      </c>
      <c r="AX39" s="296" t="s">
        <v>212</v>
      </c>
      <c r="AY39" s="275">
        <v>0</v>
      </c>
      <c r="AZ39" s="276">
        <v>0</v>
      </c>
      <c r="BA39" s="296" t="s">
        <v>212</v>
      </c>
      <c r="BB39" s="275">
        <v>0</v>
      </c>
      <c r="BC39" s="276">
        <v>0</v>
      </c>
      <c r="BD39" s="296" t="s">
        <v>212</v>
      </c>
      <c r="BE39" s="275">
        <v>0</v>
      </c>
      <c r="BF39" s="276">
        <v>0</v>
      </c>
      <c r="BG39" s="296" t="s">
        <v>212</v>
      </c>
      <c r="BH39" s="275">
        <v>6</v>
      </c>
      <c r="BI39" s="276">
        <v>0</v>
      </c>
      <c r="BJ39" s="296" t="s">
        <v>212</v>
      </c>
      <c r="BK39" s="275">
        <v>447</v>
      </c>
      <c r="BL39" s="276">
        <v>260</v>
      </c>
      <c r="BM39" s="296">
        <v>222</v>
      </c>
      <c r="BN39" s="275">
        <v>40</v>
      </c>
      <c r="BO39" s="276">
        <v>0</v>
      </c>
      <c r="BP39" s="296">
        <v>0</v>
      </c>
      <c r="BQ39" s="275">
        <v>6</v>
      </c>
      <c r="BR39" s="276">
        <v>0</v>
      </c>
      <c r="BS39" s="296">
        <v>0</v>
      </c>
    </row>
    <row r="40" spans="2:71" s="4" customFormat="1" x14ac:dyDescent="0.25">
      <c r="B40" s="272" t="s">
        <v>364</v>
      </c>
      <c r="C40" s="273"/>
      <c r="D40" s="276"/>
      <c r="E40" s="296"/>
      <c r="F40" s="275"/>
      <c r="G40" s="276"/>
      <c r="H40" s="296"/>
      <c r="I40" s="275"/>
      <c r="J40" s="276"/>
      <c r="K40" s="296"/>
      <c r="L40" s="275"/>
      <c r="M40" s="276"/>
      <c r="N40" s="296"/>
      <c r="O40" s="275"/>
      <c r="P40" s="276"/>
      <c r="Q40" s="296"/>
      <c r="R40" s="275"/>
      <c r="S40" s="276"/>
      <c r="T40" s="296"/>
      <c r="U40" s="275"/>
      <c r="V40" s="276"/>
      <c r="W40" s="296"/>
      <c r="X40" s="275"/>
      <c r="Y40" s="276"/>
      <c r="Z40" s="296"/>
      <c r="AA40" s="275"/>
      <c r="AB40" s="276"/>
      <c r="AC40" s="296"/>
      <c r="AD40" s="275"/>
      <c r="AE40" s="276"/>
      <c r="AF40" s="296"/>
      <c r="AG40" s="275"/>
      <c r="AH40" s="276"/>
      <c r="AI40" s="296"/>
      <c r="AJ40" s="275"/>
      <c r="AK40" s="276"/>
      <c r="AL40" s="296"/>
      <c r="AM40" s="275"/>
      <c r="AN40" s="276"/>
      <c r="AO40" s="296"/>
      <c r="AP40" s="275"/>
      <c r="AQ40" s="276"/>
      <c r="AR40" s="296"/>
      <c r="AS40" s="275"/>
      <c r="AT40" s="276"/>
      <c r="AU40" s="296"/>
      <c r="AV40" s="275"/>
      <c r="AW40" s="276"/>
      <c r="AX40" s="296"/>
      <c r="AY40" s="275"/>
      <c r="AZ40" s="276"/>
      <c r="BA40" s="296"/>
      <c r="BB40" s="275"/>
      <c r="BC40" s="276"/>
      <c r="BD40" s="296"/>
      <c r="BE40" s="275"/>
      <c r="BF40" s="276"/>
      <c r="BG40" s="296"/>
      <c r="BH40" s="275"/>
      <c r="BI40" s="276"/>
      <c r="BJ40" s="296"/>
      <c r="BK40" s="275">
        <v>896</v>
      </c>
      <c r="BL40" s="276"/>
      <c r="BM40" s="296"/>
      <c r="BN40" s="275"/>
      <c r="BO40" s="276"/>
      <c r="BP40" s="296"/>
      <c r="BQ40" s="275"/>
      <c r="BR40" s="276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296"/>
      <c r="L41" s="99"/>
      <c r="M41" s="99"/>
      <c r="N41" s="296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297"/>
    </row>
    <row r="42" spans="2:71" s="4" customFormat="1" ht="24" customHeight="1" x14ac:dyDescent="0.25">
      <c r="B42" s="325" t="s">
        <v>342</v>
      </c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298"/>
      <c r="Z42" s="297"/>
      <c r="AA42" s="297"/>
      <c r="AB42" s="298"/>
      <c r="AC42" s="297"/>
      <c r="AD42" s="297"/>
      <c r="AE42" s="298"/>
      <c r="AF42" s="297"/>
      <c r="AG42" s="297"/>
      <c r="AH42" s="298"/>
      <c r="AI42" s="297"/>
      <c r="AJ42" s="297"/>
      <c r="AK42" s="298"/>
      <c r="AL42" s="297"/>
      <c r="AM42" s="297"/>
      <c r="AN42" s="298"/>
      <c r="AO42" s="297"/>
      <c r="AP42" s="297"/>
      <c r="AQ42" s="298"/>
      <c r="AR42" s="297"/>
      <c r="AS42" s="297"/>
      <c r="AT42" s="298"/>
      <c r="AU42" s="297"/>
      <c r="AV42" s="297"/>
      <c r="AW42" s="298"/>
      <c r="AX42" s="297"/>
      <c r="AY42" s="297"/>
      <c r="AZ42" s="298"/>
      <c r="BA42" s="297"/>
      <c r="BB42" s="297"/>
      <c r="BC42" s="298"/>
      <c r="BD42" s="297"/>
      <c r="BE42" s="297"/>
      <c r="BF42" s="298"/>
      <c r="BG42" s="297"/>
      <c r="BH42" s="297"/>
      <c r="BI42" s="298"/>
      <c r="BJ42" s="297"/>
      <c r="BK42" s="297"/>
      <c r="BL42" s="298"/>
      <c r="BM42" s="297"/>
      <c r="BN42" s="297"/>
      <c r="BO42" s="298"/>
      <c r="BP42" s="297"/>
      <c r="BQ42" s="297"/>
      <c r="BR42" s="298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274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BQ5:BS6"/>
    <mergeCell ref="B6:B7"/>
    <mergeCell ref="C6:E6"/>
    <mergeCell ref="F6:H6"/>
    <mergeCell ref="I6:K6"/>
    <mergeCell ref="B3:Z3"/>
    <mergeCell ref="F5:AF5"/>
    <mergeCell ref="AG5:BJ5"/>
    <mergeCell ref="BK5:BM6"/>
    <mergeCell ref="BN5:BP6"/>
    <mergeCell ref="AP6:AR6"/>
    <mergeCell ref="AS6:AU6"/>
    <mergeCell ref="L6:N6"/>
    <mergeCell ref="O6:Q6"/>
    <mergeCell ref="R6:T6"/>
    <mergeCell ref="U6:W6"/>
    <mergeCell ref="X6:Z6"/>
    <mergeCell ref="AA6:AC6"/>
    <mergeCell ref="B42:X42"/>
    <mergeCell ref="AD6:AF6"/>
    <mergeCell ref="AG6:AI6"/>
    <mergeCell ref="AJ6:AL6"/>
    <mergeCell ref="AM6:AO6"/>
    <mergeCell ref="AV6:AX6"/>
    <mergeCell ref="AY6:BA6"/>
    <mergeCell ref="BB6:BD6"/>
    <mergeCell ref="BE6:BG6"/>
    <mergeCell ref="BH6:BJ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FAA47F32-1AF0-46F8-8D71-1067C2879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9D9E76-6D75-4FEA-9220-D731B242C9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9EB807-961E-48AE-BAFB-E44334B156A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2024-07-09T11:51:30Z</dcterms:created>
  <dcterms:modified xsi:type="dcterms:W3CDTF">2024-07-10T12:59:13Z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